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codeName="ThisWorkbook" defaultThemeVersion="124226"/>
  <xr:revisionPtr revIDLastSave="0" documentId="13_ncr:1_{CC6072A6-A653-4858-83C4-6AD29D94F4BE}" xr6:coauthVersionLast="47" xr6:coauthVersionMax="47" xr10:uidLastSave="{00000000-0000-0000-0000-000000000000}"/>
  <bookViews>
    <workbookView xWindow="-108" yWindow="-108" windowWidth="23256" windowHeight="12456" activeTab="1" xr2:uid="{00000000-000D-0000-FFFF-FFFF00000000}"/>
  </bookViews>
  <sheets>
    <sheet name="様式１（月単位）" sheetId="10" r:id="rId1"/>
    <sheet name="様式１（週単位）" sheetId="8" r:id="rId2"/>
  </sheets>
  <definedNames>
    <definedName name="_xlnm.Print_Area" localSheetId="0">'様式１（月単位）'!$A$1:$M$30</definedName>
    <definedName name="_xlnm.Print_Area" localSheetId="1">'様式１（週単位）'!$A$1:$M$32</definedName>
    <definedName name="_xlnm.Print_Titles" localSheetId="0">'様式１（月単位）'!$1:$8</definedName>
    <definedName name="_xlnm.Print_Titles" localSheetId="1">'様式１（週単位）'!$1:$9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8" l="1"/>
  <c r="J29" i="8"/>
  <c r="I30" i="8"/>
  <c r="J30" i="8"/>
  <c r="C9" i="10" l="1"/>
  <c r="F30" i="10"/>
  <c r="I28" i="10"/>
  <c r="I27" i="10"/>
  <c r="I26" i="10"/>
  <c r="I25" i="10"/>
  <c r="I24" i="10"/>
  <c r="I23" i="10"/>
  <c r="I22" i="10"/>
  <c r="I21" i="10"/>
  <c r="I20" i="10"/>
  <c r="I19" i="10"/>
  <c r="I17" i="10"/>
  <c r="I16" i="10"/>
  <c r="I15" i="10"/>
  <c r="I14" i="10"/>
  <c r="I13" i="10"/>
  <c r="I12" i="10"/>
  <c r="I11" i="10"/>
  <c r="I10" i="10"/>
  <c r="I9" i="10"/>
  <c r="H9" i="10"/>
  <c r="Q21" i="8" l="1"/>
  <c r="P10" i="8"/>
  <c r="M4" i="8" s="1"/>
  <c r="H28" i="10"/>
  <c r="H27" i="10"/>
  <c r="H26" i="10"/>
  <c r="H25" i="10"/>
  <c r="H24" i="10"/>
  <c r="H23" i="10"/>
  <c r="H22" i="10"/>
  <c r="G30" i="10"/>
  <c r="E30" i="10"/>
  <c r="H21" i="10"/>
  <c r="H20" i="10"/>
  <c r="H19" i="10"/>
  <c r="H18" i="10"/>
  <c r="I18" i="10" s="1"/>
  <c r="H17" i="10"/>
  <c r="H16" i="10"/>
  <c r="H15" i="10"/>
  <c r="H14" i="10"/>
  <c r="H13" i="10"/>
  <c r="H12" i="10"/>
  <c r="H11" i="10"/>
  <c r="H10" i="10"/>
  <c r="H32" i="8"/>
  <c r="G32" i="8"/>
  <c r="F32" i="8"/>
  <c r="I28" i="8"/>
  <c r="J28" i="8" s="1"/>
  <c r="I27" i="8"/>
  <c r="J27" i="8" s="1"/>
  <c r="I26" i="8"/>
  <c r="J26" i="8" s="1"/>
  <c r="I25" i="8"/>
  <c r="J25" i="8" s="1"/>
  <c r="I24" i="8"/>
  <c r="J24" i="8" s="1"/>
  <c r="I23" i="8"/>
  <c r="J23" i="8" s="1"/>
  <c r="I22" i="8"/>
  <c r="J22" i="8" s="1"/>
  <c r="I21" i="8"/>
  <c r="J21" i="8" s="1"/>
  <c r="I20" i="8"/>
  <c r="J20" i="8" s="1"/>
  <c r="I19" i="8"/>
  <c r="J19" i="8" s="1"/>
  <c r="I18" i="8"/>
  <c r="J18" i="8" s="1"/>
  <c r="I17" i="8"/>
  <c r="J17" i="8" s="1"/>
  <c r="I16" i="8"/>
  <c r="J16" i="8" s="1"/>
  <c r="I15" i="8"/>
  <c r="J15" i="8" s="1"/>
  <c r="I14" i="8"/>
  <c r="J14" i="8" s="1"/>
  <c r="I13" i="8"/>
  <c r="J13" i="8" s="1"/>
  <c r="I12" i="8"/>
  <c r="J12" i="8" s="1"/>
  <c r="I11" i="8"/>
  <c r="J11" i="8" s="1"/>
  <c r="I10" i="8"/>
  <c r="J10" i="8" s="1"/>
  <c r="Q32" i="8" l="1"/>
  <c r="J32" i="8" s="1"/>
  <c r="A9" i="10"/>
  <c r="A10" i="10" s="1"/>
  <c r="A11" i="10" s="1"/>
  <c r="A12" i="10" s="1"/>
  <c r="A13" i="10" s="1"/>
  <c r="A14" i="10" s="1"/>
  <c r="A15" i="10" s="1"/>
  <c r="A16" i="10" s="1"/>
  <c r="A17" i="10" s="1"/>
  <c r="A18" i="10" s="1"/>
  <c r="A19" i="10" s="1"/>
  <c r="A20" i="10" s="1"/>
  <c r="A21" i="10" s="1"/>
  <c r="A22" i="10" s="1"/>
  <c r="A23" i="10" s="1"/>
  <c r="A24" i="10" s="1"/>
  <c r="A25" i="10" s="1"/>
  <c r="A26" i="10" s="1"/>
  <c r="A27" i="10" s="1"/>
  <c r="A28" i="10" s="1"/>
  <c r="H30" i="10"/>
  <c r="I32" i="8"/>
  <c r="K32" i="8" l="1"/>
  <c r="C10" i="10"/>
  <c r="C11" i="10" s="1"/>
  <c r="C12" i="10" s="1"/>
  <c r="C13" i="10" s="1"/>
  <c r="C14" i="10" s="1"/>
  <c r="C15" i="10" s="1"/>
  <c r="C16" i="10" s="1"/>
  <c r="C17" i="10" s="1"/>
  <c r="C18" i="10" s="1"/>
  <c r="C19" i="10" s="1"/>
  <c r="C20" i="10" s="1"/>
  <c r="C21" i="10" s="1"/>
  <c r="C22" i="10" s="1"/>
  <c r="C23" i="10" s="1"/>
  <c r="C24" i="10" s="1"/>
  <c r="C25" i="10" s="1"/>
  <c r="C26" i="10" s="1"/>
  <c r="C27" i="10" s="1"/>
  <c r="C28" i="10" s="1"/>
  <c r="Q30" i="10" l="1"/>
  <c r="I30" i="10" s="1"/>
  <c r="J30" i="10" s="1"/>
  <c r="R13" i="8" l="1"/>
  <c r="R14" i="8" s="1"/>
  <c r="R21" i="8" l="1"/>
  <c r="Q10" i="8" s="1"/>
  <c r="C10" i="8" s="1"/>
  <c r="R15" i="8"/>
  <c r="R16" i="8" s="1"/>
  <c r="R17" i="8" s="1"/>
  <c r="R18" i="8" s="1"/>
  <c r="R19" i="8" s="1"/>
  <c r="B10" i="8" l="1"/>
  <c r="A10" i="8"/>
  <c r="E10" i="8"/>
  <c r="C11" i="8" s="1"/>
  <c r="A11" i="8" s="1"/>
  <c r="B11" i="8" l="1"/>
  <c r="E11" i="8"/>
  <c r="C12" i="8" l="1"/>
  <c r="E12" i="8" s="1"/>
  <c r="C13" i="8" s="1"/>
  <c r="E13" i="8" s="1"/>
  <c r="B12" i="8" l="1"/>
  <c r="B13" i="8"/>
  <c r="A13" i="8"/>
  <c r="A12" i="8"/>
  <c r="C14" i="8"/>
  <c r="A14" i="8" s="1"/>
  <c r="B14" i="8" l="1"/>
  <c r="E14" i="8"/>
  <c r="C15" i="8" s="1"/>
  <c r="B15" i="8" s="1"/>
  <c r="E15" i="8" l="1"/>
  <c r="C16" i="8" s="1"/>
  <c r="B16" i="8" s="1"/>
  <c r="A15" i="8"/>
  <c r="E16" i="8" l="1"/>
  <c r="C17" i="8" s="1"/>
  <c r="A17" i="8" s="1"/>
  <c r="A16" i="8"/>
  <c r="E17" i="8" l="1"/>
  <c r="B17" i="8"/>
  <c r="C18" i="8" l="1"/>
  <c r="A18" i="8" l="1"/>
  <c r="B18" i="8"/>
  <c r="E18" i="8"/>
  <c r="C19" i="8" l="1"/>
  <c r="E19" i="8" s="1"/>
  <c r="A19" i="8" l="1"/>
  <c r="B19" i="8"/>
  <c r="C20" i="8"/>
  <c r="E20" i="8" s="1"/>
  <c r="B20" i="8" l="1"/>
  <c r="C21" i="8"/>
  <c r="E21" i="8" s="1"/>
  <c r="A20" i="8"/>
  <c r="B21" i="8" l="1"/>
  <c r="C22" i="8"/>
  <c r="B22" i="8" s="1"/>
  <c r="A21" i="8"/>
  <c r="A22" i="8" l="1"/>
  <c r="E22" i="8"/>
  <c r="C23" i="8" l="1"/>
  <c r="E23" i="8" s="1"/>
  <c r="C24" i="8" l="1"/>
  <c r="B24" i="8" s="1"/>
  <c r="B23" i="8"/>
  <c r="A23" i="8"/>
  <c r="A24" i="8" l="1"/>
  <c r="E24" i="8"/>
  <c r="C25" i="8" s="1"/>
  <c r="B25" i="8" s="1"/>
  <c r="E25" i="8" l="1"/>
  <c r="A25" i="8"/>
  <c r="C26" i="8" l="1"/>
  <c r="B26" i="8" s="1"/>
  <c r="A26" i="8" l="1"/>
  <c r="E26" i="8"/>
  <c r="C27" i="8" s="1"/>
  <c r="A27" i="8" s="1"/>
  <c r="B27" i="8" l="1"/>
  <c r="E27" i="8"/>
  <c r="C28" i="8" s="1"/>
  <c r="A28" i="8" s="1"/>
  <c r="B28" i="8" l="1"/>
  <c r="E28" i="8"/>
  <c r="A29" i="8" l="1"/>
  <c r="B29" i="8"/>
  <c r="C29" i="8"/>
  <c r="E29" i="8"/>
  <c r="A30" i="8" l="1"/>
  <c r="B30" i="8"/>
  <c r="C30" i="8"/>
  <c r="E30" i="8"/>
</calcChain>
</file>

<file path=xl/sharedStrings.xml><?xml version="1.0" encoding="utf-8"?>
<sst xmlns="http://schemas.openxmlformats.org/spreadsheetml/2006/main" count="119" uniqueCount="44">
  <si>
    <t>工事名</t>
    <rPh sb="0" eb="2">
      <t>コウジ</t>
    </rPh>
    <rPh sb="2" eb="3">
      <t>メイ</t>
    </rPh>
    <phoneticPr fontId="1"/>
  </si>
  <si>
    <t>受注者</t>
    <rPh sb="0" eb="3">
      <t>ジュチュウシャ</t>
    </rPh>
    <phoneticPr fontId="1"/>
  </si>
  <si>
    <t>対象日数</t>
    <rPh sb="0" eb="2">
      <t>タイショウ</t>
    </rPh>
    <rPh sb="2" eb="4">
      <t>ニッスウ</t>
    </rPh>
    <phoneticPr fontId="1"/>
  </si>
  <si>
    <t>現場閉所率</t>
    <rPh sb="0" eb="2">
      <t>ゲンバ</t>
    </rPh>
    <rPh sb="2" eb="5">
      <t>ヘイショリツ</t>
    </rPh>
    <phoneticPr fontId="1"/>
  </si>
  <si>
    <t>現場閉所
日数</t>
    <rPh sb="0" eb="2">
      <t>ゲンバ</t>
    </rPh>
    <rPh sb="2" eb="4">
      <t>ヘイショ</t>
    </rPh>
    <rPh sb="5" eb="7">
      <t>ニッスウ</t>
    </rPh>
    <phoneticPr fontId="1"/>
  </si>
  <si>
    <t>対象期間（週単位）</t>
    <rPh sb="0" eb="2">
      <t>タイショウ</t>
    </rPh>
    <rPh sb="2" eb="4">
      <t>キカン</t>
    </rPh>
    <rPh sb="5" eb="6">
      <t>シュウ</t>
    </rPh>
    <rPh sb="6" eb="8">
      <t>タンイ</t>
    </rPh>
    <phoneticPr fontId="7"/>
  </si>
  <si>
    <t>～</t>
    <phoneticPr fontId="7"/>
  </si>
  <si>
    <t>備考</t>
    <rPh sb="0" eb="2">
      <t>ビコウ</t>
    </rPh>
    <phoneticPr fontId="7"/>
  </si>
  <si>
    <t>完全週休
２日判定</t>
    <rPh sb="0" eb="2">
      <t>カンゼン</t>
    </rPh>
    <rPh sb="2" eb="4">
      <t>シュウキュウ</t>
    </rPh>
    <rPh sb="6" eb="7">
      <t>ニチ</t>
    </rPh>
    <rPh sb="7" eb="9">
      <t>ハンテイ</t>
    </rPh>
    <phoneticPr fontId="1"/>
  </si>
  <si>
    <t>※完全週休２日「×」の数</t>
    <rPh sb="1" eb="3">
      <t>カンゼン</t>
    </rPh>
    <rPh sb="3" eb="5">
      <t>シュウキュウ</t>
    </rPh>
    <rPh sb="6" eb="7">
      <t>ニチ</t>
    </rPh>
    <rPh sb="11" eb="12">
      <t>カズ</t>
    </rPh>
    <phoneticPr fontId="1"/>
  </si>
  <si>
    <t>週休２日達成状況（合計）</t>
    <rPh sb="9" eb="10">
      <t>ゴウ</t>
    </rPh>
    <rPh sb="10" eb="11">
      <t>ケイ</t>
    </rPh>
    <phoneticPr fontId="7"/>
  </si>
  <si>
    <t>対象期間（月単位）</t>
    <rPh sb="0" eb="2">
      <t>タイショウ</t>
    </rPh>
    <rPh sb="2" eb="4">
      <t>キカン</t>
    </rPh>
    <rPh sb="5" eb="6">
      <t>ツキ</t>
    </rPh>
    <rPh sb="6" eb="8">
      <t>タンイ</t>
    </rPh>
    <phoneticPr fontId="7"/>
  </si>
  <si>
    <t>月単位週休
２日判定</t>
    <rPh sb="0" eb="3">
      <t>ツキタンイ</t>
    </rPh>
    <rPh sb="3" eb="5">
      <t>シュウキュウ</t>
    </rPh>
    <rPh sb="7" eb="8">
      <t>ニチ</t>
    </rPh>
    <rPh sb="8" eb="10">
      <t>ハンテイ</t>
    </rPh>
    <phoneticPr fontId="1"/>
  </si>
  <si>
    <t>年</t>
    <rPh sb="0" eb="1">
      <t>ネン</t>
    </rPh>
    <phoneticPr fontId="1"/>
  </si>
  <si>
    <t>月</t>
    <rPh sb="0" eb="1">
      <t>ツキ</t>
    </rPh>
    <phoneticPr fontId="1"/>
  </si>
  <si>
    <t>工事場所</t>
    <rPh sb="0" eb="2">
      <t>コウジ</t>
    </rPh>
    <rPh sb="2" eb="4">
      <t>バショ</t>
    </rPh>
    <phoneticPr fontId="1"/>
  </si>
  <si>
    <t>様式１：週休２日制適用工事（現場閉所型）　現場閉所実績報告書（月単位）</t>
    <rPh sb="9" eb="11">
      <t>テキヨウ</t>
    </rPh>
    <rPh sb="14" eb="16">
      <t>ゲンバ</t>
    </rPh>
    <rPh sb="16" eb="18">
      <t>ヘイショ</t>
    </rPh>
    <rPh sb="18" eb="19">
      <t>ガタ</t>
    </rPh>
    <rPh sb="21" eb="23">
      <t>ゲンバ</t>
    </rPh>
    <rPh sb="23" eb="25">
      <t>ヘイショ</t>
    </rPh>
    <rPh sb="25" eb="27">
      <t>ジッセキ</t>
    </rPh>
    <rPh sb="27" eb="30">
      <t>ホウコクショ</t>
    </rPh>
    <rPh sb="31" eb="32">
      <t>ツキ</t>
    </rPh>
    <rPh sb="32" eb="34">
      <t>タンイ</t>
    </rPh>
    <phoneticPr fontId="7"/>
  </si>
  <si>
    <t>様式１：週休２日制適用工事（現場閉所型）　現場閉所実績報告書（週単位）</t>
    <rPh sb="9" eb="11">
      <t>テキヨウ</t>
    </rPh>
    <rPh sb="14" eb="16">
      <t>ゲンバ</t>
    </rPh>
    <rPh sb="16" eb="18">
      <t>ヘイショ</t>
    </rPh>
    <rPh sb="18" eb="19">
      <t>ガタ</t>
    </rPh>
    <rPh sb="21" eb="23">
      <t>ゲンバ</t>
    </rPh>
    <rPh sb="23" eb="25">
      <t>ヘイショ</t>
    </rPh>
    <rPh sb="25" eb="27">
      <t>ジッセキ</t>
    </rPh>
    <rPh sb="27" eb="30">
      <t>ホウコクショ</t>
    </rPh>
    <rPh sb="31" eb="32">
      <t>シュウ</t>
    </rPh>
    <rPh sb="32" eb="34">
      <t>タンイ</t>
    </rPh>
    <phoneticPr fontId="7"/>
  </si>
  <si>
    <t>週の定義</t>
    <rPh sb="0" eb="1">
      <t>シュウ</t>
    </rPh>
    <rPh sb="2" eb="4">
      <t>テイギ</t>
    </rPh>
    <phoneticPr fontId="1"/>
  </si>
  <si>
    <t>～</t>
    <phoneticPr fontId="1"/>
  </si>
  <si>
    <t>日曜日</t>
    <rPh sb="0" eb="3">
      <t>ニチヨウビ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</si>
  <si>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</si>
  <si>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</si>
  <si>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</si>
  <si>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</si>
  <si>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</si>
  <si>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</si>
  <si>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【開始曜日】</t>
    <rPh sb="1" eb="3">
      <t>カイシ</t>
    </rPh>
    <rPh sb="3" eb="5">
      <t>ヨウビ</t>
    </rPh>
    <phoneticPr fontId="1"/>
  </si>
  <si>
    <t>【終了曜日】</t>
    <rPh sb="1" eb="5">
      <t>シュウリョウヨウビ</t>
    </rPh>
    <phoneticPr fontId="1"/>
  </si>
  <si>
    <t>工事開始日</t>
    <rPh sb="0" eb="2">
      <t>コウジ</t>
    </rPh>
    <rPh sb="2" eb="5">
      <t>カイシビ</t>
    </rPh>
    <phoneticPr fontId="1"/>
  </si>
  <si>
    <t>現場施工着手日</t>
    <rPh sb="0" eb="7">
      <t>ゲンバセコウチャクシュビ</t>
    </rPh>
    <phoneticPr fontId="1"/>
  </si>
  <si>
    <t>現場完成日</t>
    <rPh sb="0" eb="5">
      <t>ゲンバカンセイビ</t>
    </rPh>
    <phoneticPr fontId="1"/>
  </si>
  <si>
    <t>現場施工着手日</t>
    <rPh sb="0" eb="2">
      <t>ゲンバ</t>
    </rPh>
    <rPh sb="2" eb="4">
      <t>セコウ</t>
    </rPh>
    <rPh sb="4" eb="6">
      <t>チャクシュ</t>
    </rPh>
    <rPh sb="6" eb="7">
      <t>ビ</t>
    </rPh>
    <phoneticPr fontId="1"/>
  </si>
  <si>
    <t>○○工事</t>
    <rPh sb="2" eb="4">
      <t>コウジ</t>
    </rPh>
    <phoneticPr fontId="1"/>
  </si>
  <si>
    <t>上尾市○○</t>
    <rPh sb="0" eb="3">
      <t>アゲオシ</t>
    </rPh>
    <phoneticPr fontId="1"/>
  </si>
  <si>
    <t>○○工務店</t>
    <rPh sb="2" eb="5">
      <t>コウムテン</t>
    </rPh>
    <phoneticPr fontId="1"/>
  </si>
  <si>
    <t>※月単位週休２日「×」の数</t>
    <rPh sb="1" eb="4">
      <t>ツキタンイ</t>
    </rPh>
    <rPh sb="4" eb="6">
      <t>シュウキュウ</t>
    </rPh>
    <rPh sb="7" eb="8">
      <t>ニチ</t>
    </rPh>
    <rPh sb="12" eb="13">
      <t>カズ</t>
    </rPh>
    <phoneticPr fontId="1"/>
  </si>
  <si>
    <t>○○工事</t>
    <rPh sb="2" eb="4">
      <t>コウジ</t>
    </rPh>
    <phoneticPr fontId="1"/>
  </si>
  <si>
    <t>上尾市○○</t>
    <rPh sb="0" eb="3">
      <t>アゲオシ</t>
    </rPh>
    <phoneticPr fontId="1"/>
  </si>
  <si>
    <t>○○工務店</t>
    <rPh sb="2" eb="5">
      <t>コウムテン</t>
    </rPh>
    <phoneticPr fontId="1"/>
  </si>
  <si>
    <t>休工対象日数
(原則土日)</t>
    <rPh sb="0" eb="2">
      <t>キュウコウ</t>
    </rPh>
    <rPh sb="2" eb="4">
      <t>タイショウ</t>
    </rPh>
    <rPh sb="4" eb="6">
      <t>ニッスウ</t>
    </rPh>
    <rPh sb="8" eb="10">
      <t>ゲンソク</t>
    </rPh>
    <phoneticPr fontId="1"/>
  </si>
  <si>
    <t>対象日数のうち
土日の日数</t>
    <rPh sb="0" eb="4">
      <t>タイショウニッスウ</t>
    </rPh>
    <rPh sb="8" eb="9">
      <t>ツチ</t>
    </rPh>
    <rPh sb="11" eb="13">
      <t>ニッスウ</t>
    </rPh>
    <phoneticPr fontId="1"/>
  </si>
  <si>
    <t>地元対応 6月21日（代替休日6月22日）</t>
    <rPh sb="0" eb="4">
      <t>ジモトタイオウ</t>
    </rPh>
    <rPh sb="6" eb="7">
      <t>ガツ</t>
    </rPh>
    <rPh sb="9" eb="10">
      <t>ニチ</t>
    </rPh>
    <rPh sb="11" eb="15">
      <t>ダイタイキュウジツ</t>
    </rPh>
    <rPh sb="16" eb="17">
      <t>ガツ</t>
    </rPh>
    <rPh sb="19" eb="20">
      <t>ヒ</t>
    </rPh>
    <phoneticPr fontId="1"/>
  </si>
  <si>
    <t>現場閉所日数に6月21日分の代替休日を含む</t>
    <rPh sb="0" eb="4">
      <t>ゲンバヘイショ</t>
    </rPh>
    <rPh sb="4" eb="6">
      <t>ニッスウ</t>
    </rPh>
    <rPh sb="8" eb="9">
      <t>ガツ</t>
    </rPh>
    <rPh sb="11" eb="12">
      <t>ニチ</t>
    </rPh>
    <rPh sb="12" eb="13">
      <t>ブン</t>
    </rPh>
    <rPh sb="14" eb="18">
      <t>ダイタイキュウジツ</t>
    </rPh>
    <rPh sb="19" eb="20">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</si>
</sst>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General&quot;週目&quot;"/>
    <numFmt numFmtId="178" formatCode="General&quot;月&quot;"/>
    <numFmt numFmtId="179" formatCode="yyyy"/>
    <numFmt numFmtId="180" formatCode="m"/>
    <numFmt numFmtId="181" formatCode="m&quot;月&quot;d&quot;日&quot;;@"/>
  </numFmts>
  <fonts count="9"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1"/>
      <color theme="1"/>
      <name val="ＭＳ 明朝"/>
      <family val="1"/>
      <charset val="128"/>
    </font>
    <font>
      <sz val="6"/>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s>
  <cellStyleXfs count="3">
    <xf numFmtId="0" fontId="0" fillId="0" borderId="0">
      <alignment vertical="center"/>
    </xf>
    <xf numFmtId="9" fontId="4" fillId="0" borderId="0" applyFont="0" applyFill="0" applyBorder="0" applyAlignment="0" applyProtection="0">
      <alignment vertical="center"/>
    </xf>
    <xf numFmtId="0" fontId="5" fillId="0" borderId="0"/>
  </cellStyleXfs>
  <cellXfs count="51">
    <xf numFmtId="0" fontId="0" fillId="0" borderId="0" xfId="0">
      <alignment vertical="center"/>
    </xf>
    <xf numFmtId="0" fontId="8" fillId="0" borderId="0" xfId="2" applyFont="1" applyAlignment="1">
      <alignment horizontal="left" vertical="center"/>
    </xf>
    <xf numFmtId="0" fontId="8" fillId="0" borderId="0" xfId="2" applyFont="1"/>
    <xf numFmtId="0" fontId="8" fillId="0" borderId="0" xfId="2" applyFont="1" applyAlignment="1">
      <alignment shrinkToFit="1"/>
    </xf>
    <xf numFmtId="14" fontId="8" fillId="0" borderId="0" xfId="2" applyNumberFormat="1" applyFont="1"/>
    <xf numFmtId="0" fontId="8" fillId="0" borderId="4" xfId="2" applyFont="1" applyBorder="1" applyAlignment="1">
      <alignment horizontal="center" vertical="center"/>
    </xf>
    <xf numFmtId="0" fontId="8" fillId="0" borderId="0" xfId="2" applyFont="1" applyAlignment="1">
      <alignment horizontal="center"/>
    </xf>
    <xf numFmtId="0" fontId="8" fillId="0" borderId="0" xfId="2" applyFont="1" applyAlignment="1">
      <alignment horizontal="center" shrinkToFit="1"/>
    </xf>
    <xf numFmtId="178" fontId="8" fillId="0" borderId="3" xfId="2" applyNumberFormat="1" applyFont="1" applyBorder="1" applyAlignment="1">
      <alignment horizontal="right" vertical="center"/>
    </xf>
    <xf numFmtId="177" fontId="8" fillId="0" borderId="5" xfId="2" applyNumberFormat="1" applyFont="1" applyBorder="1" applyAlignment="1">
      <alignment horizontal="left" vertical="center"/>
    </xf>
    <xf numFmtId="0" fontId="8" fillId="0" borderId="2" xfId="2" applyFont="1" applyBorder="1" applyAlignment="1">
      <alignment horizontal="center" vertical="center"/>
    </xf>
    <xf numFmtId="176" fontId="8" fillId="0" borderId="2" xfId="1" applyNumberFormat="1" applyFont="1" applyFill="1" applyBorder="1" applyAlignment="1">
      <alignment horizontal="center" vertical="center"/>
    </xf>
    <xf numFmtId="0" fontId="8" fillId="0" borderId="3" xfId="2" applyFont="1" applyBorder="1" applyAlignment="1">
      <alignment horizontal="center" vertical="center"/>
    </xf>
    <xf numFmtId="0" fontId="8" fillId="0" borderId="5" xfId="2" applyFont="1" applyBorder="1" applyAlignment="1">
      <alignment horizontal="center" vertical="center"/>
    </xf>
    <xf numFmtId="0" fontId="8" fillId="0" borderId="0" xfId="2" applyFont="1" applyAlignment="1">
      <alignment horizontal="right"/>
    </xf>
    <xf numFmtId="181" fontId="8" fillId="0" borderId="3" xfId="2" applyNumberFormat="1" applyFont="1" applyBorder="1" applyAlignment="1">
      <alignment horizontal="center" vertical="center"/>
    </xf>
    <xf numFmtId="181" fontId="8" fillId="0" borderId="4" xfId="2" applyNumberFormat="1" applyFont="1" applyBorder="1" applyAlignment="1">
      <alignment horizontal="center" vertical="center"/>
    </xf>
    <xf numFmtId="0" fontId="8" fillId="3" borderId="2" xfId="2" applyFont="1" applyFill="1" applyBorder="1" applyAlignment="1">
      <alignment horizontal="center" vertical="center"/>
    </xf>
    <xf numFmtId="14" fontId="8" fillId="3" borderId="13" xfId="2" applyNumberFormat="1" applyFont="1" applyFill="1" applyBorder="1" applyAlignment="1">
      <alignment horizontal="center"/>
    </xf>
    <xf numFmtId="179" fontId="6" fillId="0" borderId="3" xfId="2" applyNumberFormat="1" applyFont="1" applyBorder="1" applyAlignment="1">
      <alignment horizontal="right" vertical="center"/>
    </xf>
    <xf numFmtId="180" fontId="6" fillId="0" borderId="4" xfId="2" applyNumberFormat="1" applyFont="1" applyBorder="1" applyAlignment="1">
      <alignment horizontal="right" vertical="center"/>
    </xf>
    <xf numFmtId="177" fontId="8" fillId="0" borderId="4" xfId="2" applyNumberFormat="1" applyFont="1" applyBorder="1" applyAlignment="1">
      <alignment horizontal="center" vertical="center"/>
    </xf>
    <xf numFmtId="0" fontId="8" fillId="0" borderId="5" xfId="2" applyFont="1" applyBorder="1" applyAlignment="1">
      <alignment horizontal="right" vertical="center" shrinkToFit="1"/>
    </xf>
    <xf numFmtId="0" fontId="8" fillId="0" borderId="0" xfId="2" applyFont="1" applyAlignment="1">
      <alignment horizontal="center" vertical="center" shrinkToFit="1"/>
    </xf>
    <xf numFmtId="0" fontId="8" fillId="3" borderId="13" xfId="2" applyFont="1" applyFill="1" applyBorder="1" applyAlignment="1">
      <alignment horizontal="center" vertical="center" shrinkToFit="1"/>
    </xf>
    <xf numFmtId="0" fontId="8" fillId="2" borderId="0" xfId="2" applyFont="1" applyFill="1" applyAlignment="1">
      <alignment horizontal="center" vertical="center" shrinkToFit="1"/>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2" fillId="2" borderId="11" xfId="2" applyFont="1" applyFill="1" applyBorder="1" applyAlignment="1">
      <alignment horizontal="center" vertical="center"/>
    </xf>
    <xf numFmtId="0" fontId="2" fillId="2" borderId="9" xfId="2" applyFont="1" applyFill="1" applyBorder="1" applyAlignment="1">
      <alignment horizontal="center" vertical="center"/>
    </xf>
    <xf numFmtId="0" fontId="2" fillId="2" borderId="10" xfId="2" applyFont="1" applyFill="1" applyBorder="1" applyAlignment="1">
      <alignment horizontal="center" vertical="center"/>
    </xf>
    <xf numFmtId="0" fontId="2" fillId="2" borderId="7"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8" xfId="2" applyFont="1" applyFill="1" applyBorder="1" applyAlignment="1">
      <alignment horizontal="center" vertical="center"/>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8" fillId="3" borderId="6" xfId="2" applyFont="1" applyFill="1" applyBorder="1" applyAlignment="1">
      <alignment horizontal="left" vertical="center" shrinkToFit="1"/>
    </xf>
    <xf numFmtId="0" fontId="8" fillId="3" borderId="4" xfId="2" applyFont="1" applyFill="1" applyBorder="1" applyAlignment="1">
      <alignment horizontal="left" vertical="center" shrinkToFit="1"/>
    </xf>
    <xf numFmtId="0" fontId="3" fillId="0" borderId="2" xfId="0" applyFont="1" applyBorder="1" applyAlignment="1">
      <alignment horizontal="center" vertical="center" wrapText="1"/>
    </xf>
    <xf numFmtId="0" fontId="8" fillId="0" borderId="0" xfId="2" applyFont="1" applyAlignment="1">
      <alignment horizontal="right"/>
    </xf>
    <xf numFmtId="0" fontId="8" fillId="0" borderId="17" xfId="2" applyFont="1" applyBorder="1" applyAlignment="1">
      <alignment horizontal="right"/>
    </xf>
    <xf numFmtId="0" fontId="8" fillId="0" borderId="3" xfId="2" applyFont="1" applyBorder="1" applyAlignment="1">
      <alignment horizontal="center" vertical="center" shrinkToFit="1"/>
    </xf>
    <xf numFmtId="0" fontId="8" fillId="0" borderId="4" xfId="2" applyFont="1" applyBorder="1" applyAlignment="1">
      <alignment horizontal="center" vertical="center" shrinkToFit="1"/>
    </xf>
    <xf numFmtId="0" fontId="8" fillId="0" borderId="5" xfId="2" applyFont="1" applyBorder="1" applyAlignment="1">
      <alignment horizontal="center" vertical="center" shrinkToFit="1"/>
    </xf>
    <xf numFmtId="0" fontId="8" fillId="0" borderId="0" xfId="2" applyFont="1" applyAlignment="1">
      <alignment horizontal="right" vertical="center"/>
    </xf>
    <xf numFmtId="0" fontId="8" fillId="0" borderId="17" xfId="2" applyFont="1" applyBorder="1" applyAlignment="1">
      <alignment horizontal="right" vertical="center"/>
    </xf>
    <xf numFmtId="14" fontId="8" fillId="3" borderId="14" xfId="2" applyNumberFormat="1" applyFont="1" applyFill="1" applyBorder="1" applyAlignment="1">
      <alignment horizontal="center" vertical="center"/>
    </xf>
    <xf numFmtId="14" fontId="8" fillId="3" borderId="16" xfId="2" applyNumberFormat="1" applyFont="1" applyFill="1" applyBorder="1" applyAlignment="1">
      <alignment horizontal="center" vertical="center"/>
    </xf>
    <xf numFmtId="14" fontId="8" fillId="3" borderId="15" xfId="2" applyNumberFormat="1" applyFont="1" applyFill="1" applyBorder="1" applyAlignment="1">
      <alignment horizontal="center" vertical="center"/>
    </xf>
  </cellXfs>
  <cellStyles count="3">
    <cellStyle name="パーセント" xfId="1" builtinId="5"/>
    <cellStyle name="標準" xfId="0" builtinId="0"/>
    <cellStyle name="標準 6" xfId="2" xr:uid="{41A9E254-98B4-4C5D-99DE-8DE986F6D111}"/>
  </cellStyles>
  <dxfs count="0"/>
  <tableStyles count="0" defaultTableStyle="TableStyleMedium2" defaultPivotStyle="PivotStyleLight16"/>
  <colors>
    <mruColors>
      <color rgb="FFFFFFCC"/>
      <color rgb="FFFFCCCC"/>
      <color rgb="FF66FFFF"/>
      <color rgb="FFFFCCFF"/>
      <color rgb="FFFF99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243841</xdr:colOff>
      <xdr:row>2</xdr:row>
      <xdr:rowOff>64770</xdr:rowOff>
    </xdr:from>
    <xdr:to>
      <xdr:col>11</xdr:col>
      <xdr:colOff>1</xdr:colOff>
      <xdr:row>5</xdr:row>
      <xdr:rowOff>194310</xdr:rowOff>
    </xdr:to>
    <xdr:sp macro="" textlink="">
      <xdr:nvSpPr>
        <xdr:cNvPr id="2" name="四角形吹き出し 10">
          <a:extLst>
            <a:ext uri="{FF2B5EF4-FFF2-40B4-BE49-F238E27FC236}">
              <a16:creationId xmlns:a16="http://schemas.microsoft.com/office/drawing/2014/main" id="{8509FBB5-174F-4C9B-A000-D951FA076C82}"/>
            </a:ext>
          </a:extLst>
        </xdr:cNvPr>
        <xdr:cNvSpPr/>
      </xdr:nvSpPr>
      <xdr:spPr>
        <a:xfrm>
          <a:off x="4800601" y="476250"/>
          <a:ext cx="2042160" cy="746760"/>
        </a:xfrm>
        <a:prstGeom prst="wedgeRectCallout">
          <a:avLst>
            <a:gd name="adj1" fmla="val 95406"/>
            <a:gd name="adj2" fmla="val -6711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游ゴシック" panose="020B0400000000000000" pitchFamily="50" charset="-128"/>
              <a:ea typeface="游ゴシック" panose="020B0400000000000000" pitchFamily="50" charset="-128"/>
            </a:rPr>
            <a:t>現場施工着手日と</a:t>
          </a:r>
          <a:endParaRPr kumimoji="1" lang="en-US" altLang="ja-JP" sz="1400" b="1">
            <a:solidFill>
              <a:srgbClr val="FF0000"/>
            </a:solidFill>
            <a:latin typeface="游ゴシック" panose="020B0400000000000000" pitchFamily="50" charset="-128"/>
            <a:ea typeface="游ゴシック" panose="020B0400000000000000" pitchFamily="50" charset="-128"/>
          </a:endParaRPr>
        </a:p>
        <a:p>
          <a:pPr algn="l"/>
          <a:r>
            <a:rPr kumimoji="1" lang="ja-JP" altLang="en-US" sz="1400" b="1">
              <a:solidFill>
                <a:srgbClr val="FF0000"/>
              </a:solidFill>
              <a:latin typeface="游ゴシック" panose="020B0400000000000000" pitchFamily="50" charset="-128"/>
              <a:ea typeface="游ゴシック" panose="020B0400000000000000" pitchFamily="50" charset="-128"/>
            </a:rPr>
            <a:t>現場完成日を入力</a:t>
          </a:r>
          <a:endParaRPr kumimoji="1" lang="en-US" altLang="ja-JP" sz="1400" b="1">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8</xdr:col>
      <xdr:colOff>72390</xdr:colOff>
      <xdr:row>12</xdr:row>
      <xdr:rowOff>106680</xdr:rowOff>
    </xdr:from>
    <xdr:to>
      <xdr:col>12</xdr:col>
      <xdr:colOff>805815</xdr:colOff>
      <xdr:row>21</xdr:row>
      <xdr:rowOff>91440</xdr:rowOff>
    </xdr:to>
    <xdr:sp macro="" textlink="">
      <xdr:nvSpPr>
        <xdr:cNvPr id="3" name="四角形吹き出し 10">
          <a:extLst>
            <a:ext uri="{FF2B5EF4-FFF2-40B4-BE49-F238E27FC236}">
              <a16:creationId xmlns:a16="http://schemas.microsoft.com/office/drawing/2014/main" id="{58B45C31-0ACC-42F2-A848-2BB2F1DAE9B4}"/>
            </a:ext>
          </a:extLst>
        </xdr:cNvPr>
        <xdr:cNvSpPr/>
      </xdr:nvSpPr>
      <xdr:spPr>
        <a:xfrm>
          <a:off x="4629150" y="2606040"/>
          <a:ext cx="3781425" cy="1905000"/>
        </a:xfrm>
        <a:prstGeom prst="wedgeRectCallout">
          <a:avLst>
            <a:gd name="adj1" fmla="val -54625"/>
            <a:gd name="adj2" fmla="val -10539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游ゴシック" panose="020B0400000000000000" pitchFamily="50" charset="-128"/>
              <a:ea typeface="游ゴシック" panose="020B0400000000000000" pitchFamily="50" charset="-128"/>
            </a:rPr>
            <a:t>土日の合計日数分（対象外期間を除く）を閉所しても、</a:t>
          </a:r>
          <a:r>
            <a:rPr kumimoji="1" lang="en-US" altLang="ja-JP" sz="1400" b="1">
              <a:solidFill>
                <a:srgbClr val="FF0000"/>
              </a:solidFill>
              <a:latin typeface="游ゴシック" panose="020B0400000000000000" pitchFamily="50" charset="-128"/>
              <a:ea typeface="游ゴシック" panose="020B0400000000000000" pitchFamily="50" charset="-128"/>
            </a:rPr>
            <a:t>4</a:t>
          </a:r>
          <a:r>
            <a:rPr kumimoji="1" lang="ja-JP" altLang="en-US" sz="1400" b="1">
              <a:solidFill>
                <a:srgbClr val="FF0000"/>
              </a:solidFill>
              <a:latin typeface="游ゴシック" panose="020B0400000000000000" pitchFamily="50" charset="-128"/>
              <a:ea typeface="游ゴシック" panose="020B0400000000000000" pitchFamily="50" charset="-128"/>
            </a:rPr>
            <a:t>週</a:t>
          </a:r>
          <a:r>
            <a:rPr kumimoji="1" lang="en-US" altLang="ja-JP" sz="1400" b="1">
              <a:solidFill>
                <a:srgbClr val="FF0000"/>
              </a:solidFill>
              <a:latin typeface="游ゴシック" panose="020B0400000000000000" pitchFamily="50" charset="-128"/>
              <a:ea typeface="游ゴシック" panose="020B0400000000000000" pitchFamily="50" charset="-128"/>
            </a:rPr>
            <a:t>8</a:t>
          </a:r>
          <a:r>
            <a:rPr kumimoji="1" lang="ja-JP" altLang="en-US" sz="1400" b="1">
              <a:solidFill>
                <a:srgbClr val="FF0000"/>
              </a:solidFill>
              <a:latin typeface="游ゴシック" panose="020B0400000000000000" pitchFamily="50" charset="-128"/>
              <a:ea typeface="游ゴシック" panose="020B0400000000000000" pitchFamily="50" charset="-128"/>
            </a:rPr>
            <a:t>休（</a:t>
          </a:r>
          <a:r>
            <a:rPr kumimoji="1" lang="en-US" altLang="ja-JP" sz="1400" b="1">
              <a:solidFill>
                <a:srgbClr val="FF0000"/>
              </a:solidFill>
              <a:latin typeface="游ゴシック" panose="020B0400000000000000" pitchFamily="50" charset="-128"/>
              <a:ea typeface="游ゴシック" panose="020B0400000000000000" pitchFamily="50" charset="-128"/>
            </a:rPr>
            <a:t>28.5</a:t>
          </a:r>
          <a:r>
            <a:rPr kumimoji="1" lang="ja-JP" altLang="en-US" sz="1400" b="1">
              <a:solidFill>
                <a:srgbClr val="FF0000"/>
              </a:solidFill>
              <a:latin typeface="游ゴシック" panose="020B0400000000000000" pitchFamily="50" charset="-128"/>
              <a:ea typeface="游ゴシック" panose="020B0400000000000000" pitchFamily="50" charset="-128"/>
            </a:rPr>
            <a:t>％）以上に満たない月は、対象期間における土曜日及び日曜日の合計日数以上に閉所を行っていれば、週休</a:t>
          </a:r>
          <a:r>
            <a:rPr kumimoji="1" lang="en-US" altLang="ja-JP" sz="1400" b="1">
              <a:solidFill>
                <a:srgbClr val="FF0000"/>
              </a:solidFill>
              <a:latin typeface="游ゴシック" panose="020B0400000000000000" pitchFamily="50" charset="-128"/>
              <a:ea typeface="游ゴシック" panose="020B0400000000000000" pitchFamily="50" charset="-128"/>
            </a:rPr>
            <a:t>2</a:t>
          </a:r>
          <a:r>
            <a:rPr kumimoji="1" lang="ja-JP" altLang="en-US" sz="1400" b="1">
              <a:solidFill>
                <a:srgbClr val="FF0000"/>
              </a:solidFill>
              <a:latin typeface="游ゴシック" panose="020B0400000000000000" pitchFamily="50" charset="-128"/>
              <a:ea typeface="游ゴシック" panose="020B0400000000000000" pitchFamily="50" charset="-128"/>
            </a:rPr>
            <a:t>日（</a:t>
          </a:r>
          <a:r>
            <a:rPr kumimoji="1" lang="en-US" altLang="ja-JP" sz="1400" b="1">
              <a:solidFill>
                <a:srgbClr val="FF0000"/>
              </a:solidFill>
              <a:latin typeface="游ゴシック" panose="020B0400000000000000" pitchFamily="50" charset="-128"/>
              <a:ea typeface="游ゴシック" panose="020B0400000000000000" pitchFamily="50" charset="-128"/>
            </a:rPr>
            <a:t>28.5</a:t>
          </a:r>
          <a:r>
            <a:rPr kumimoji="1" lang="ja-JP" altLang="en-US" sz="1400" b="1">
              <a:solidFill>
                <a:srgbClr val="FF0000"/>
              </a:solidFill>
              <a:latin typeface="游ゴシック" panose="020B0400000000000000" pitchFamily="50" charset="-128"/>
              <a:ea typeface="游ゴシック" panose="020B0400000000000000" pitchFamily="50" charset="-128"/>
            </a:rPr>
            <a:t>％）を達成しているとみなします。</a:t>
          </a:r>
        </a:p>
      </xdr:txBody>
    </xdr:sp>
    <xdr:clientData/>
  </xdr:twoCellAnchor>
  <xdr:twoCellAnchor>
    <xdr:from>
      <xdr:col>4</xdr:col>
      <xdr:colOff>790574</xdr:colOff>
      <xdr:row>1</xdr:row>
      <xdr:rowOff>114300</xdr:rowOff>
    </xdr:from>
    <xdr:to>
      <xdr:col>7</xdr:col>
      <xdr:colOff>485774</xdr:colOff>
      <xdr:row>5</xdr:row>
      <xdr:rowOff>47625</xdr:rowOff>
    </xdr:to>
    <xdr:sp macro="" textlink="">
      <xdr:nvSpPr>
        <xdr:cNvPr id="4" name="四角形吹き出し 10">
          <a:extLst>
            <a:ext uri="{FF2B5EF4-FFF2-40B4-BE49-F238E27FC236}">
              <a16:creationId xmlns:a16="http://schemas.microsoft.com/office/drawing/2014/main" id="{2F86E777-4C4F-43D8-AAEE-375E8D7EF8AB}"/>
            </a:ext>
          </a:extLst>
        </xdr:cNvPr>
        <xdr:cNvSpPr/>
      </xdr:nvSpPr>
      <xdr:spPr>
        <a:xfrm>
          <a:off x="2466974" y="314325"/>
          <a:ext cx="2238375" cy="762000"/>
        </a:xfrm>
        <a:prstGeom prst="wedgeRectCallout">
          <a:avLst>
            <a:gd name="adj1" fmla="val -27262"/>
            <a:gd name="adj2" fmla="val 7692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游ゴシック" panose="020B0400000000000000" pitchFamily="50" charset="-128"/>
              <a:ea typeface="游ゴシック" panose="020B0400000000000000" pitchFamily="50" charset="-128"/>
            </a:rPr>
            <a:t>対象日数のうち、暦上の土日の日数を入力</a:t>
          </a:r>
          <a:endParaRPr kumimoji="1" lang="en-US" altLang="ja-JP" sz="1400" b="1">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640080</xdr:colOff>
      <xdr:row>0</xdr:row>
      <xdr:rowOff>55245</xdr:rowOff>
    </xdr:from>
    <xdr:to>
      <xdr:col>8</xdr:col>
      <xdr:colOff>409575</xdr:colOff>
      <xdr:row>2</xdr:row>
      <xdr:rowOff>198120</xdr:rowOff>
    </xdr:to>
    <xdr:sp macro="" textlink="">
      <xdr:nvSpPr>
        <xdr:cNvPr id="2" name="四角形吹き出し 10">
          <a:extLst>
            <a:ext uri="{FF2B5EF4-FFF2-40B4-BE49-F238E27FC236}">
              <a16:creationId xmlns:a16="http://schemas.microsoft.com/office/drawing/2014/main" id="{7E0BC2B4-ED2D-4F7E-BB23-B2E40C868A8A}"/>
            </a:ext>
          </a:extLst>
        </xdr:cNvPr>
        <xdr:cNvSpPr/>
      </xdr:nvSpPr>
      <xdr:spPr>
        <a:xfrm>
          <a:off x="4907280" y="55245"/>
          <a:ext cx="1308735" cy="554355"/>
        </a:xfrm>
        <a:prstGeom prst="wedgeRectCallout">
          <a:avLst>
            <a:gd name="adj1" fmla="val 141429"/>
            <a:gd name="adj2" fmla="val 11882"/>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latin typeface="游ゴシック" panose="020B0400000000000000" pitchFamily="50" charset="-128"/>
              <a:ea typeface="游ゴシック" panose="020B0400000000000000" pitchFamily="50" charset="-128"/>
            </a:rPr>
            <a:t>現場施工着手日と</a:t>
          </a:r>
          <a:endParaRPr kumimoji="1" lang="en-US" altLang="ja-JP" sz="1000" b="1">
            <a:solidFill>
              <a:srgbClr val="FF0000"/>
            </a:solidFill>
            <a:latin typeface="游ゴシック" panose="020B0400000000000000" pitchFamily="50" charset="-128"/>
            <a:ea typeface="游ゴシック" panose="020B0400000000000000" pitchFamily="50" charset="-128"/>
          </a:endParaRPr>
        </a:p>
        <a:p>
          <a:pPr algn="l"/>
          <a:r>
            <a:rPr kumimoji="1" lang="ja-JP" altLang="en-US" sz="1000" b="1">
              <a:solidFill>
                <a:srgbClr val="FF0000"/>
              </a:solidFill>
              <a:latin typeface="游ゴシック" panose="020B0400000000000000" pitchFamily="50" charset="-128"/>
              <a:ea typeface="游ゴシック" panose="020B0400000000000000" pitchFamily="50" charset="-128"/>
            </a:rPr>
            <a:t>現場完成日を入力</a:t>
          </a:r>
          <a:endParaRPr kumimoji="1" lang="en-US" altLang="ja-JP" sz="1000" b="1">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6</xdr:col>
      <xdr:colOff>541020</xdr:colOff>
      <xdr:row>3</xdr:row>
      <xdr:rowOff>137161</xdr:rowOff>
    </xdr:from>
    <xdr:to>
      <xdr:col>9</xdr:col>
      <xdr:colOff>53340</xdr:colOff>
      <xdr:row>7</xdr:row>
      <xdr:rowOff>60960</xdr:rowOff>
    </xdr:to>
    <xdr:sp macro="" textlink="">
      <xdr:nvSpPr>
        <xdr:cNvPr id="3" name="四角形吹き出し 10">
          <a:extLst>
            <a:ext uri="{FF2B5EF4-FFF2-40B4-BE49-F238E27FC236}">
              <a16:creationId xmlns:a16="http://schemas.microsoft.com/office/drawing/2014/main" id="{B27E9C73-648B-4339-8165-789ABF4CDBAE}"/>
            </a:ext>
          </a:extLst>
        </xdr:cNvPr>
        <xdr:cNvSpPr/>
      </xdr:nvSpPr>
      <xdr:spPr>
        <a:xfrm>
          <a:off x="4808220" y="754381"/>
          <a:ext cx="1821180" cy="746759"/>
        </a:xfrm>
        <a:prstGeom prst="wedgeRectCallout">
          <a:avLst>
            <a:gd name="adj1" fmla="val 93284"/>
            <a:gd name="adj2" fmla="val -4584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latin typeface="游ゴシック" panose="020B0400000000000000" pitchFamily="50" charset="-128"/>
              <a:ea typeface="游ゴシック" panose="020B0400000000000000" pitchFamily="50" charset="-128"/>
            </a:rPr>
            <a:t>週の定義を入力</a:t>
          </a:r>
          <a:endParaRPr kumimoji="1" lang="en-US" altLang="ja-JP" sz="1000" b="1">
            <a:solidFill>
              <a:srgbClr val="FF0000"/>
            </a:solidFill>
            <a:latin typeface="游ゴシック" panose="020B0400000000000000" pitchFamily="50" charset="-128"/>
            <a:ea typeface="游ゴシック" panose="020B0400000000000000" pitchFamily="50" charset="-128"/>
          </a:endParaRPr>
        </a:p>
        <a:p>
          <a:pPr algn="l"/>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土木工事：月曜日</a:t>
          </a:r>
          <a:endParaRPr kumimoji="1" lang="en-US" altLang="ja-JP" sz="1000" b="1">
            <a:solidFill>
              <a:srgbClr val="FF0000"/>
            </a:solidFill>
            <a:latin typeface="游ゴシック" panose="020B0400000000000000" pitchFamily="50" charset="-128"/>
            <a:ea typeface="游ゴシック" panose="020B0400000000000000" pitchFamily="50" charset="-128"/>
          </a:endParaRPr>
        </a:p>
        <a:p>
          <a:pPr algn="l"/>
          <a:r>
            <a:rPr kumimoji="1" lang="ja-JP" altLang="en-US" sz="1000" b="1">
              <a:solidFill>
                <a:srgbClr val="FF0000"/>
              </a:solidFill>
              <a:latin typeface="游ゴシック" panose="020B0400000000000000" pitchFamily="50" charset="-128"/>
              <a:ea typeface="游ゴシック" panose="020B0400000000000000" pitchFamily="50" charset="-128"/>
            </a:rPr>
            <a:t>　建築工事：原則、土曜日</a:t>
          </a:r>
          <a:endParaRPr kumimoji="1" lang="en-US" altLang="ja-JP" sz="1000" b="1">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xdr:col>
      <xdr:colOff>76200</xdr:colOff>
      <xdr:row>13</xdr:row>
      <xdr:rowOff>57150</xdr:rowOff>
    </xdr:from>
    <xdr:to>
      <xdr:col>5</xdr:col>
      <xdr:colOff>520065</xdr:colOff>
      <xdr:row>20</xdr:row>
      <xdr:rowOff>7620</xdr:rowOff>
    </xdr:to>
    <xdr:sp macro="" textlink="">
      <xdr:nvSpPr>
        <xdr:cNvPr id="4" name="四角形吹き出し 10">
          <a:extLst>
            <a:ext uri="{FF2B5EF4-FFF2-40B4-BE49-F238E27FC236}">
              <a16:creationId xmlns:a16="http://schemas.microsoft.com/office/drawing/2014/main" id="{6766D5AB-8429-4C37-8EE9-AFA4FCFE72D5}"/>
            </a:ext>
          </a:extLst>
        </xdr:cNvPr>
        <xdr:cNvSpPr/>
      </xdr:nvSpPr>
      <xdr:spPr>
        <a:xfrm>
          <a:off x="1295400" y="2762250"/>
          <a:ext cx="2722245" cy="1443990"/>
        </a:xfrm>
        <a:prstGeom prst="wedgeRectCallout">
          <a:avLst>
            <a:gd name="adj1" fmla="val 119634"/>
            <a:gd name="adj2" fmla="val -10337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latin typeface="游ゴシック" panose="020B0400000000000000" pitchFamily="50" charset="-128"/>
              <a:ea typeface="游ゴシック" panose="020B0400000000000000" pitchFamily="50" charset="-128"/>
            </a:rPr>
            <a:t>土日の合計日数分（対象外期間を除く）を閉所しても、</a:t>
          </a:r>
          <a:r>
            <a:rPr kumimoji="1" lang="en-US" altLang="ja-JP" sz="1000" b="1">
              <a:solidFill>
                <a:srgbClr val="FF0000"/>
              </a:solidFill>
              <a:latin typeface="游ゴシック" panose="020B0400000000000000" pitchFamily="50" charset="-128"/>
              <a:ea typeface="游ゴシック" panose="020B0400000000000000" pitchFamily="50" charset="-128"/>
            </a:rPr>
            <a:t>4</a:t>
          </a:r>
          <a:r>
            <a:rPr kumimoji="1" lang="ja-JP" altLang="en-US" sz="1000" b="1">
              <a:solidFill>
                <a:srgbClr val="FF0000"/>
              </a:solidFill>
              <a:latin typeface="游ゴシック" panose="020B0400000000000000" pitchFamily="50" charset="-128"/>
              <a:ea typeface="游ゴシック" panose="020B0400000000000000" pitchFamily="50" charset="-128"/>
            </a:rPr>
            <a:t>週</a:t>
          </a:r>
          <a:r>
            <a:rPr kumimoji="1" lang="en-US" altLang="ja-JP" sz="1000" b="1">
              <a:solidFill>
                <a:srgbClr val="FF0000"/>
              </a:solidFill>
              <a:latin typeface="游ゴシック" panose="020B0400000000000000" pitchFamily="50" charset="-128"/>
              <a:ea typeface="游ゴシック" panose="020B0400000000000000" pitchFamily="50" charset="-128"/>
            </a:rPr>
            <a:t>8</a:t>
          </a:r>
          <a:r>
            <a:rPr kumimoji="1" lang="ja-JP" altLang="en-US" sz="1000" b="1">
              <a:solidFill>
                <a:srgbClr val="FF0000"/>
              </a:solidFill>
              <a:latin typeface="游ゴシック" panose="020B0400000000000000" pitchFamily="50" charset="-128"/>
              <a:ea typeface="游ゴシック" panose="020B0400000000000000" pitchFamily="50" charset="-128"/>
            </a:rPr>
            <a:t>休（</a:t>
          </a:r>
          <a:r>
            <a:rPr kumimoji="1" lang="en-US" altLang="ja-JP" sz="1000" b="1">
              <a:solidFill>
                <a:srgbClr val="FF0000"/>
              </a:solidFill>
              <a:latin typeface="游ゴシック" panose="020B0400000000000000" pitchFamily="50" charset="-128"/>
              <a:ea typeface="游ゴシック" panose="020B0400000000000000" pitchFamily="50" charset="-128"/>
            </a:rPr>
            <a:t>28.5</a:t>
          </a:r>
          <a:r>
            <a:rPr kumimoji="1" lang="ja-JP" altLang="en-US" sz="1000" b="1">
              <a:solidFill>
                <a:srgbClr val="FF0000"/>
              </a:solidFill>
              <a:latin typeface="游ゴシック" panose="020B0400000000000000" pitchFamily="50" charset="-128"/>
              <a:ea typeface="游ゴシック" panose="020B0400000000000000" pitchFamily="50" charset="-128"/>
            </a:rPr>
            <a:t>％）以上に満たない週は、対象期間における土曜日及び日曜日の合計日数以上に閉所を行っていれば、週休</a:t>
          </a:r>
          <a:r>
            <a:rPr kumimoji="1" lang="en-US" altLang="ja-JP" sz="1000" b="1">
              <a:solidFill>
                <a:srgbClr val="FF0000"/>
              </a:solidFill>
              <a:latin typeface="游ゴシック" panose="020B0400000000000000" pitchFamily="50" charset="-128"/>
              <a:ea typeface="游ゴシック" panose="020B0400000000000000" pitchFamily="50" charset="-128"/>
            </a:rPr>
            <a:t>2</a:t>
          </a:r>
          <a:r>
            <a:rPr kumimoji="1" lang="ja-JP" altLang="en-US" sz="1000" b="1">
              <a:solidFill>
                <a:srgbClr val="FF0000"/>
              </a:solidFill>
              <a:latin typeface="游ゴシック" panose="020B0400000000000000" pitchFamily="50" charset="-128"/>
              <a:ea typeface="游ゴシック" panose="020B0400000000000000" pitchFamily="50" charset="-128"/>
            </a:rPr>
            <a:t>日（</a:t>
          </a:r>
          <a:r>
            <a:rPr kumimoji="1" lang="en-US" altLang="ja-JP" sz="1000" b="1">
              <a:solidFill>
                <a:srgbClr val="FF0000"/>
              </a:solidFill>
              <a:latin typeface="游ゴシック" panose="020B0400000000000000" pitchFamily="50" charset="-128"/>
              <a:ea typeface="游ゴシック" panose="020B0400000000000000" pitchFamily="50" charset="-128"/>
            </a:rPr>
            <a:t>28.5</a:t>
          </a:r>
          <a:r>
            <a:rPr kumimoji="1" lang="ja-JP" altLang="en-US" sz="1000" b="1">
              <a:solidFill>
                <a:srgbClr val="FF0000"/>
              </a:solidFill>
              <a:latin typeface="游ゴシック" panose="020B0400000000000000" pitchFamily="50" charset="-128"/>
              <a:ea typeface="游ゴシック" panose="020B0400000000000000" pitchFamily="50" charset="-128"/>
            </a:rPr>
            <a:t>％）を達成しているとみなします。</a:t>
          </a:r>
          <a:endParaRPr kumimoji="1" lang="en-US" altLang="ja-JP" sz="1000" b="1">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4</xdr:col>
      <xdr:colOff>480060</xdr:colOff>
      <xdr:row>3</xdr:row>
      <xdr:rowOff>106680</xdr:rowOff>
    </xdr:from>
    <xdr:to>
      <xdr:col>6</xdr:col>
      <xdr:colOff>403860</xdr:colOff>
      <xdr:row>6</xdr:row>
      <xdr:rowOff>47625</xdr:rowOff>
    </xdr:to>
    <xdr:sp macro="" textlink="">
      <xdr:nvSpPr>
        <xdr:cNvPr id="5" name="四角形吹き出し 10">
          <a:extLst>
            <a:ext uri="{FF2B5EF4-FFF2-40B4-BE49-F238E27FC236}">
              <a16:creationId xmlns:a16="http://schemas.microsoft.com/office/drawing/2014/main" id="{C1A43595-032D-4E45-8836-8FA5531A3C3D}"/>
            </a:ext>
          </a:extLst>
        </xdr:cNvPr>
        <xdr:cNvSpPr/>
      </xdr:nvSpPr>
      <xdr:spPr>
        <a:xfrm>
          <a:off x="3025140" y="723900"/>
          <a:ext cx="1645920" cy="558165"/>
        </a:xfrm>
        <a:prstGeom prst="wedgeRectCallout">
          <a:avLst>
            <a:gd name="adj1" fmla="val 35137"/>
            <a:gd name="adj2" fmla="val 8948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latin typeface="游ゴシック" panose="020B0400000000000000" pitchFamily="50" charset="-128"/>
              <a:ea typeface="游ゴシック" panose="020B0400000000000000" pitchFamily="50" charset="-128"/>
            </a:rPr>
            <a:t>対象日数のうち、暦上の土日の日数を入力</a:t>
          </a:r>
          <a:endParaRPr kumimoji="1" lang="en-US" altLang="ja-JP" sz="1000" b="1">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6</xdr:col>
      <xdr:colOff>76200</xdr:colOff>
      <xdr:row>15</xdr:row>
      <xdr:rowOff>15240</xdr:rowOff>
    </xdr:from>
    <xdr:to>
      <xdr:col>12</xdr:col>
      <xdr:colOff>556260</xdr:colOff>
      <xdr:row>27</xdr:row>
      <xdr:rowOff>137160</xdr:rowOff>
    </xdr:to>
    <xdr:sp macro="" textlink="">
      <xdr:nvSpPr>
        <xdr:cNvPr id="6" name="四角形吹き出し 10">
          <a:extLst>
            <a:ext uri="{FF2B5EF4-FFF2-40B4-BE49-F238E27FC236}">
              <a16:creationId xmlns:a16="http://schemas.microsoft.com/office/drawing/2014/main" id="{234B965B-EAD6-4B5B-A3EF-BF85AE577E89}"/>
            </a:ext>
          </a:extLst>
        </xdr:cNvPr>
        <xdr:cNvSpPr/>
      </xdr:nvSpPr>
      <xdr:spPr>
        <a:xfrm>
          <a:off x="4343400" y="3147060"/>
          <a:ext cx="4899660" cy="2682240"/>
        </a:xfrm>
        <a:prstGeom prst="wedgeRectCallout">
          <a:avLst>
            <a:gd name="adj1" fmla="val 12132"/>
            <a:gd name="adj2" fmla="val -7640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latin typeface="游ゴシック" panose="020B0400000000000000" pitchFamily="50" charset="-128"/>
              <a:ea typeface="游ゴシック" panose="020B0400000000000000" pitchFamily="50" charset="-128"/>
            </a:rPr>
            <a:t>地元対応等で、やむを得ず予定していた現場閉所日に作業が生じる場合は、原則として作業日の前後７日以内に代替休日を設定し、代替休日に予定どおり現場閉所した場合には、振替前の日を現場閉所したものとして、完全週休２日（土日）の達成状況を判断します。様式</a:t>
          </a:r>
          <a:r>
            <a:rPr kumimoji="1" lang="en-US" altLang="ja-JP" sz="1000" b="1">
              <a:solidFill>
                <a:srgbClr val="FF0000"/>
              </a:solidFill>
              <a:latin typeface="游ゴシック" panose="020B0400000000000000" pitchFamily="50" charset="-128"/>
              <a:ea typeface="游ゴシック" panose="020B0400000000000000" pitchFamily="50" charset="-128"/>
            </a:rPr>
            <a:t>1</a:t>
          </a:r>
          <a:r>
            <a:rPr kumimoji="1" lang="ja-JP" altLang="en-US" sz="1000" b="1">
              <a:solidFill>
                <a:srgbClr val="FF0000"/>
              </a:solidFill>
              <a:latin typeface="游ゴシック" panose="020B0400000000000000" pitchFamily="50" charset="-128"/>
              <a:ea typeface="游ゴシック" panose="020B0400000000000000" pitchFamily="50" charset="-128"/>
            </a:rPr>
            <a:t>には以下のとおり記載してください。</a:t>
          </a:r>
          <a:endParaRPr kumimoji="1" lang="en-US" altLang="ja-JP" sz="1000" b="1">
            <a:solidFill>
              <a:srgbClr val="FF0000"/>
            </a:solidFill>
            <a:latin typeface="游ゴシック" panose="020B0400000000000000" pitchFamily="50" charset="-128"/>
            <a:ea typeface="游ゴシック" panose="020B0400000000000000" pitchFamily="50" charset="-128"/>
          </a:endParaRPr>
        </a:p>
        <a:p>
          <a:pPr algn="l"/>
          <a:endParaRPr kumimoji="1" lang="en-US" altLang="ja-JP" sz="1000" b="1">
            <a:solidFill>
              <a:srgbClr val="FF0000"/>
            </a:solidFill>
            <a:latin typeface="游ゴシック" panose="020B0400000000000000" pitchFamily="50" charset="-128"/>
            <a:ea typeface="游ゴシック" panose="020B0400000000000000" pitchFamily="50" charset="-128"/>
          </a:endParaRPr>
        </a:p>
        <a:p>
          <a:pPr algn="l"/>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やむを得ず作業を行った日が属する週</a:t>
          </a:r>
          <a:r>
            <a:rPr kumimoji="1" lang="en-US" altLang="ja-JP" sz="1000" b="1">
              <a:solidFill>
                <a:srgbClr val="FF0000"/>
              </a:solidFill>
              <a:latin typeface="游ゴシック" panose="020B0400000000000000" pitchFamily="50" charset="-128"/>
              <a:ea typeface="游ゴシック" panose="020B0400000000000000" pitchFamily="50" charset="-128"/>
            </a:rPr>
            <a:t>】</a:t>
          </a:r>
        </a:p>
        <a:p>
          <a:pPr algn="l"/>
          <a:r>
            <a:rPr kumimoji="1" lang="ja-JP" altLang="en-US" sz="1000" b="1">
              <a:solidFill>
                <a:srgbClr val="FF0000"/>
              </a:solidFill>
              <a:latin typeface="游ゴシック" panose="020B0400000000000000" pitchFamily="50" charset="-128"/>
              <a:ea typeface="游ゴシック" panose="020B0400000000000000" pitchFamily="50" charset="-128"/>
            </a:rPr>
            <a:t>「備考」に、やむを得ず作業を行った日とその理由・代替休日を記載してください。</a:t>
          </a:r>
          <a:endParaRPr kumimoji="1" lang="en-US" altLang="ja-JP" sz="1000" b="1">
            <a:solidFill>
              <a:srgbClr val="FF0000"/>
            </a:solidFill>
            <a:latin typeface="游ゴシック" panose="020B0400000000000000" pitchFamily="50" charset="-128"/>
            <a:ea typeface="游ゴシック" panose="020B0400000000000000" pitchFamily="50" charset="-128"/>
          </a:endParaRPr>
        </a:p>
        <a:p>
          <a:pPr algn="l"/>
          <a:endParaRPr kumimoji="1" lang="en-US" altLang="ja-JP" sz="1000" b="1">
            <a:solidFill>
              <a:srgbClr val="FF0000"/>
            </a:solidFill>
            <a:latin typeface="游ゴシック" panose="020B0400000000000000" pitchFamily="50" charset="-128"/>
            <a:ea typeface="游ゴシック" panose="020B0400000000000000" pitchFamily="50" charset="-128"/>
          </a:endParaRPr>
        </a:p>
        <a:p>
          <a:pPr algn="l"/>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代替休日が属する週</a:t>
          </a:r>
          <a:r>
            <a:rPr kumimoji="1" lang="en-US" altLang="ja-JP" sz="1000" b="1">
              <a:solidFill>
                <a:srgbClr val="FF0000"/>
              </a:solidFill>
              <a:latin typeface="游ゴシック" panose="020B0400000000000000" pitchFamily="50" charset="-128"/>
              <a:ea typeface="游ゴシック" panose="020B0400000000000000" pitchFamily="50" charset="-128"/>
            </a:rPr>
            <a:t>】</a:t>
          </a:r>
        </a:p>
        <a:p>
          <a:pPr algn="l"/>
          <a:r>
            <a:rPr kumimoji="1" lang="ja-JP" altLang="en-US" sz="1000" b="1">
              <a:solidFill>
                <a:srgbClr val="FF0000"/>
              </a:solidFill>
              <a:latin typeface="游ゴシック" panose="020B0400000000000000" pitchFamily="50" charset="-128"/>
              <a:ea typeface="游ゴシック" panose="020B0400000000000000" pitchFamily="50" charset="-128"/>
            </a:rPr>
            <a:t>「現場閉所日数」には、代替休日の日数も含め、「備考」に何月何日分の代替休日であるか記載してください。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D834C-6BB2-494D-A6A5-2920DAE81BD3}">
  <dimension ref="A1:Q37"/>
  <sheetViews>
    <sheetView view="pageBreakPreview" zoomScaleNormal="100" zoomScaleSheetLayoutView="100" workbookViewId="0">
      <pane ySplit="8" topLeftCell="A9" activePane="bottomLeft" state="frozen"/>
      <selection pane="bottomLeft" activeCell="L13" sqref="L13"/>
    </sheetView>
  </sheetViews>
  <sheetFormatPr defaultColWidth="10" defaultRowHeight="13.2" x14ac:dyDescent="0.2"/>
  <cols>
    <col min="1" max="1" width="6.6640625" style="2" customWidth="1"/>
    <col min="2" max="2" width="5.109375" style="2" customWidth="1"/>
    <col min="3" max="3" width="5.109375" style="6" customWidth="1"/>
    <col min="4" max="4" width="5.109375" style="2" customWidth="1"/>
    <col min="5" max="12" width="11.109375" style="6" customWidth="1"/>
    <col min="13" max="13" width="22.109375" style="2" customWidth="1"/>
    <col min="14" max="14" width="9.77734375" style="2" customWidth="1"/>
    <col min="15" max="15" width="14.88671875" style="2" customWidth="1"/>
    <col min="16" max="16" width="12.77734375" style="2" hidden="1" customWidth="1"/>
    <col min="17" max="17" width="9.77734375" style="2" hidden="1" customWidth="1"/>
    <col min="18" max="117" width="9.77734375" style="2" customWidth="1"/>
    <col min="118" max="16384" width="10" style="2"/>
  </cols>
  <sheetData>
    <row r="1" spans="1:13" ht="16.2" customHeight="1" thickBot="1" x14ac:dyDescent="0.25">
      <c r="A1" s="1" t="s">
        <v>16</v>
      </c>
      <c r="H1" s="2"/>
      <c r="I1" s="14"/>
      <c r="J1" s="14"/>
      <c r="K1" s="41" t="s">
        <v>30</v>
      </c>
      <c r="L1" s="42"/>
      <c r="M1" s="18">
        <v>46181</v>
      </c>
    </row>
    <row r="2" spans="1:13" ht="16.2" customHeight="1" thickBot="1" x14ac:dyDescent="0.25">
      <c r="A2" s="1"/>
      <c r="H2" s="14"/>
      <c r="K2" s="41" t="s">
        <v>31</v>
      </c>
      <c r="L2" s="42"/>
      <c r="M2" s="18">
        <v>46458</v>
      </c>
    </row>
    <row r="3" spans="1:13" ht="16.5" customHeight="1" x14ac:dyDescent="0.2">
      <c r="A3" s="37" t="s">
        <v>0</v>
      </c>
      <c r="B3" s="37"/>
      <c r="C3" s="38" t="s">
        <v>33</v>
      </c>
      <c r="D3" s="38"/>
      <c r="E3" s="38"/>
      <c r="F3" s="38"/>
      <c r="G3" s="38"/>
      <c r="H3" s="38"/>
      <c r="I3" s="38"/>
      <c r="J3" s="38"/>
      <c r="K3" s="7"/>
      <c r="M3" s="3"/>
    </row>
    <row r="4" spans="1:13" ht="16.5" customHeight="1" x14ac:dyDescent="0.2">
      <c r="A4" s="27" t="s">
        <v>15</v>
      </c>
      <c r="B4" s="27"/>
      <c r="C4" s="39" t="s">
        <v>34</v>
      </c>
      <c r="D4" s="39"/>
      <c r="E4" s="39"/>
      <c r="F4" s="39"/>
      <c r="G4" s="39"/>
      <c r="H4" s="39"/>
      <c r="I4" s="39"/>
      <c r="J4" s="39"/>
      <c r="K4" s="7"/>
      <c r="L4" s="7"/>
      <c r="M4" s="3"/>
    </row>
    <row r="5" spans="1:13" ht="16.5" customHeight="1" x14ac:dyDescent="0.2">
      <c r="A5" s="27" t="s">
        <v>1</v>
      </c>
      <c r="B5" s="27"/>
      <c r="C5" s="39" t="s">
        <v>35</v>
      </c>
      <c r="D5" s="39"/>
      <c r="E5" s="39"/>
      <c r="F5" s="39"/>
      <c r="G5" s="39"/>
      <c r="H5" s="39"/>
      <c r="I5" s="39"/>
      <c r="J5" s="39"/>
      <c r="K5" s="7"/>
      <c r="L5" s="7"/>
      <c r="M5" s="3"/>
    </row>
    <row r="6" spans="1:13" ht="16.5" customHeight="1" x14ac:dyDescent="0.2">
      <c r="A6" s="1"/>
    </row>
    <row r="7" spans="1:13" ht="16.5" customHeight="1" x14ac:dyDescent="0.2">
      <c r="A7" s="28" t="s">
        <v>11</v>
      </c>
      <c r="B7" s="29"/>
      <c r="C7" s="29"/>
      <c r="D7" s="29"/>
      <c r="E7" s="34" t="s">
        <v>2</v>
      </c>
      <c r="F7" s="40" t="s">
        <v>41</v>
      </c>
      <c r="G7" s="40" t="s">
        <v>4</v>
      </c>
      <c r="H7" s="40" t="s">
        <v>3</v>
      </c>
      <c r="I7" s="40" t="s">
        <v>12</v>
      </c>
      <c r="J7" s="28" t="s">
        <v>7</v>
      </c>
      <c r="K7" s="29"/>
      <c r="L7" s="29"/>
      <c r="M7" s="30"/>
    </row>
    <row r="8" spans="1:13" ht="16.5" customHeight="1" x14ac:dyDescent="0.2">
      <c r="A8" s="31"/>
      <c r="B8" s="32"/>
      <c r="C8" s="32"/>
      <c r="D8" s="32"/>
      <c r="E8" s="35"/>
      <c r="F8" s="40"/>
      <c r="G8" s="40"/>
      <c r="H8" s="40"/>
      <c r="I8" s="40"/>
      <c r="J8" s="31"/>
      <c r="K8" s="32"/>
      <c r="L8" s="32"/>
      <c r="M8" s="33"/>
    </row>
    <row r="9" spans="1:13" ht="17.100000000000001" customHeight="1" x14ac:dyDescent="0.2">
      <c r="A9" s="19">
        <f>C9</f>
        <v>46203</v>
      </c>
      <c r="B9" s="21" t="s">
        <v>13</v>
      </c>
      <c r="C9" s="20">
        <f>IF(M1=0,"",EOMONTH(M1,0))</f>
        <v>46203</v>
      </c>
      <c r="D9" s="5" t="s">
        <v>14</v>
      </c>
      <c r="E9" s="17">
        <v>23</v>
      </c>
      <c r="F9" s="17">
        <v>6</v>
      </c>
      <c r="G9" s="17">
        <v>6</v>
      </c>
      <c r="H9" s="11">
        <f>IF(E9=0,"",G9/E9)</f>
        <v>0.2608695652173913</v>
      </c>
      <c r="I9" s="10" t="str">
        <f>IF(E9="","",IF(OR(F9=G9,H9&gt;=0.285),"○","×"))</f>
        <v>○</v>
      </c>
      <c r="J9" s="12"/>
      <c r="K9" s="5"/>
      <c r="L9" s="5"/>
      <c r="M9" s="22"/>
    </row>
    <row r="10" spans="1:13" ht="17.100000000000001" customHeight="1" x14ac:dyDescent="0.2">
      <c r="A10" s="19">
        <f t="shared" ref="A10:A28" si="0">IF(A9&gt;=M$2,"",EOMONTH(EDATE(A9,1),0))</f>
        <v>46234</v>
      </c>
      <c r="B10" s="21" t="s">
        <v>13</v>
      </c>
      <c r="C10" s="20">
        <f t="shared" ref="C10:C28" si="1">IF(C9&gt;=M$2,"",EOMONTH(EDATE(A9,1),0))</f>
        <v>46234</v>
      </c>
      <c r="D10" s="5" t="s">
        <v>14</v>
      </c>
      <c r="E10" s="17">
        <v>31</v>
      </c>
      <c r="F10" s="17">
        <v>8</v>
      </c>
      <c r="G10" s="17">
        <v>9</v>
      </c>
      <c r="H10" s="11">
        <f t="shared" ref="H10:H28" si="2">IF(E10=0,"",G10/E10)</f>
        <v>0.29032258064516131</v>
      </c>
      <c r="I10" s="10" t="str">
        <f t="shared" ref="I10:I28" si="3">IF(E10="","",IF(OR(F10=G10,H10&gt;=0.285),"○","×"))</f>
        <v>○</v>
      </c>
      <c r="J10" s="12"/>
      <c r="K10" s="5"/>
      <c r="L10" s="5"/>
      <c r="M10" s="22"/>
    </row>
    <row r="11" spans="1:13" ht="17.100000000000001" customHeight="1" x14ac:dyDescent="0.2">
      <c r="A11" s="19">
        <f t="shared" si="0"/>
        <v>46265</v>
      </c>
      <c r="B11" s="21" t="s">
        <v>13</v>
      </c>
      <c r="C11" s="20">
        <f t="shared" si="1"/>
        <v>46265</v>
      </c>
      <c r="D11" s="5" t="s">
        <v>14</v>
      </c>
      <c r="E11" s="17">
        <v>31</v>
      </c>
      <c r="F11" s="17">
        <v>10</v>
      </c>
      <c r="G11" s="17">
        <v>11</v>
      </c>
      <c r="H11" s="11">
        <f t="shared" si="2"/>
        <v>0.35483870967741937</v>
      </c>
      <c r="I11" s="10" t="str">
        <f t="shared" si="3"/>
        <v>○</v>
      </c>
      <c r="J11" s="12"/>
      <c r="K11" s="5"/>
      <c r="L11" s="5"/>
      <c r="M11" s="22"/>
    </row>
    <row r="12" spans="1:13" ht="17.100000000000001" customHeight="1" x14ac:dyDescent="0.2">
      <c r="A12" s="19">
        <f t="shared" si="0"/>
        <v>46295</v>
      </c>
      <c r="B12" s="21" t="s">
        <v>13</v>
      </c>
      <c r="C12" s="20">
        <f t="shared" si="1"/>
        <v>46295</v>
      </c>
      <c r="D12" s="5" t="s">
        <v>14</v>
      </c>
      <c r="E12" s="17">
        <v>30</v>
      </c>
      <c r="F12" s="17">
        <v>8</v>
      </c>
      <c r="G12" s="17">
        <v>11</v>
      </c>
      <c r="H12" s="11">
        <f t="shared" si="2"/>
        <v>0.36666666666666664</v>
      </c>
      <c r="I12" s="10" t="str">
        <f t="shared" si="3"/>
        <v>○</v>
      </c>
      <c r="J12" s="12"/>
      <c r="K12" s="5"/>
      <c r="L12" s="5"/>
      <c r="M12" s="22"/>
    </row>
    <row r="13" spans="1:13" ht="17.100000000000001" customHeight="1" x14ac:dyDescent="0.2">
      <c r="A13" s="19">
        <f t="shared" si="0"/>
        <v>46326</v>
      </c>
      <c r="B13" s="21" t="s">
        <v>13</v>
      </c>
      <c r="C13" s="20">
        <f t="shared" si="1"/>
        <v>46326</v>
      </c>
      <c r="D13" s="5" t="s">
        <v>14</v>
      </c>
      <c r="E13" s="17">
        <v>31</v>
      </c>
      <c r="F13" s="17">
        <v>9</v>
      </c>
      <c r="G13" s="17">
        <v>10</v>
      </c>
      <c r="H13" s="11">
        <f t="shared" si="2"/>
        <v>0.32258064516129031</v>
      </c>
      <c r="I13" s="10" t="str">
        <f t="shared" si="3"/>
        <v>○</v>
      </c>
      <c r="J13" s="12"/>
      <c r="K13" s="5"/>
      <c r="L13" s="5"/>
      <c r="M13" s="22"/>
    </row>
    <row r="14" spans="1:13" ht="17.100000000000001" customHeight="1" x14ac:dyDescent="0.2">
      <c r="A14" s="19">
        <f t="shared" si="0"/>
        <v>46356</v>
      </c>
      <c r="B14" s="21" t="s">
        <v>13</v>
      </c>
      <c r="C14" s="20">
        <f t="shared" si="1"/>
        <v>46356</v>
      </c>
      <c r="D14" s="5" t="s">
        <v>14</v>
      </c>
      <c r="E14" s="17">
        <v>30</v>
      </c>
      <c r="F14" s="17">
        <v>9</v>
      </c>
      <c r="G14" s="17">
        <v>11</v>
      </c>
      <c r="H14" s="11">
        <f t="shared" si="2"/>
        <v>0.36666666666666664</v>
      </c>
      <c r="I14" s="10" t="str">
        <f t="shared" si="3"/>
        <v>○</v>
      </c>
      <c r="J14" s="12"/>
      <c r="K14" s="5"/>
      <c r="L14" s="5"/>
      <c r="M14" s="22"/>
    </row>
    <row r="15" spans="1:13" ht="17.100000000000001" customHeight="1" x14ac:dyDescent="0.2">
      <c r="A15" s="19">
        <f t="shared" si="0"/>
        <v>46387</v>
      </c>
      <c r="B15" s="21" t="s">
        <v>13</v>
      </c>
      <c r="C15" s="20">
        <f t="shared" si="1"/>
        <v>46387</v>
      </c>
      <c r="D15" s="5" t="s">
        <v>14</v>
      </c>
      <c r="E15" s="17">
        <v>28</v>
      </c>
      <c r="F15" s="17">
        <v>8</v>
      </c>
      <c r="G15" s="17">
        <v>8</v>
      </c>
      <c r="H15" s="11">
        <f t="shared" si="2"/>
        <v>0.2857142857142857</v>
      </c>
      <c r="I15" s="10" t="str">
        <f t="shared" si="3"/>
        <v>○</v>
      </c>
      <c r="J15" s="12"/>
      <c r="K15" s="5"/>
      <c r="L15" s="5"/>
      <c r="M15" s="22"/>
    </row>
    <row r="16" spans="1:13" ht="17.100000000000001" customHeight="1" x14ac:dyDescent="0.2">
      <c r="A16" s="19">
        <f t="shared" si="0"/>
        <v>46418</v>
      </c>
      <c r="B16" s="21" t="s">
        <v>13</v>
      </c>
      <c r="C16" s="20">
        <f t="shared" si="1"/>
        <v>46418</v>
      </c>
      <c r="D16" s="5" t="s">
        <v>14</v>
      </c>
      <c r="E16" s="17">
        <v>28</v>
      </c>
      <c r="F16" s="17">
        <v>8</v>
      </c>
      <c r="G16" s="17">
        <v>9</v>
      </c>
      <c r="H16" s="11">
        <f t="shared" si="2"/>
        <v>0.32142857142857145</v>
      </c>
      <c r="I16" s="10" t="str">
        <f t="shared" si="3"/>
        <v>○</v>
      </c>
      <c r="J16" s="12"/>
      <c r="K16" s="5"/>
      <c r="L16" s="5"/>
      <c r="M16" s="22"/>
    </row>
    <row r="17" spans="1:17" ht="17.100000000000001" customHeight="1" x14ac:dyDescent="0.2">
      <c r="A17" s="19">
        <f t="shared" si="0"/>
        <v>46446</v>
      </c>
      <c r="B17" s="21" t="s">
        <v>13</v>
      </c>
      <c r="C17" s="20">
        <f t="shared" si="1"/>
        <v>46446</v>
      </c>
      <c r="D17" s="5" t="s">
        <v>14</v>
      </c>
      <c r="E17" s="17">
        <v>28</v>
      </c>
      <c r="F17" s="17">
        <v>8</v>
      </c>
      <c r="G17" s="17">
        <v>10</v>
      </c>
      <c r="H17" s="11">
        <f t="shared" si="2"/>
        <v>0.35714285714285715</v>
      </c>
      <c r="I17" s="10" t="str">
        <f t="shared" si="3"/>
        <v>○</v>
      </c>
      <c r="J17" s="12"/>
      <c r="K17" s="5"/>
      <c r="L17" s="5"/>
      <c r="M17" s="22"/>
    </row>
    <row r="18" spans="1:17" ht="17.100000000000001" customHeight="1" x14ac:dyDescent="0.2">
      <c r="A18" s="19">
        <f t="shared" si="0"/>
        <v>46477</v>
      </c>
      <c r="B18" s="21" t="s">
        <v>13</v>
      </c>
      <c r="C18" s="20">
        <f t="shared" si="1"/>
        <v>46477</v>
      </c>
      <c r="D18" s="5" t="s">
        <v>14</v>
      </c>
      <c r="E18" s="17">
        <v>12</v>
      </c>
      <c r="F18" s="17">
        <v>2</v>
      </c>
      <c r="G18" s="17">
        <v>2</v>
      </c>
      <c r="H18" s="11">
        <f t="shared" si="2"/>
        <v>0.16666666666666666</v>
      </c>
      <c r="I18" s="10" t="str">
        <f t="shared" si="3"/>
        <v>○</v>
      </c>
      <c r="J18" s="12"/>
      <c r="K18" s="5"/>
      <c r="L18" s="5"/>
      <c r="M18" s="22"/>
    </row>
    <row r="19" spans="1:17" ht="17.100000000000001" customHeight="1" x14ac:dyDescent="0.2">
      <c r="A19" s="19" t="str">
        <f t="shared" si="0"/>
        <v/>
      </c>
      <c r="B19" s="21" t="s">
        <v>13</v>
      </c>
      <c r="C19" s="20" t="str">
        <f t="shared" si="1"/>
        <v/>
      </c>
      <c r="D19" s="5" t="s">
        <v>14</v>
      </c>
      <c r="E19" s="17"/>
      <c r="F19" s="17"/>
      <c r="G19" s="17"/>
      <c r="H19" s="11" t="str">
        <f t="shared" si="2"/>
        <v/>
      </c>
      <c r="I19" s="10" t="str">
        <f t="shared" si="3"/>
        <v/>
      </c>
      <c r="J19" s="12"/>
      <c r="K19" s="5"/>
      <c r="L19" s="5"/>
      <c r="M19" s="22"/>
    </row>
    <row r="20" spans="1:17" ht="17.100000000000001" customHeight="1" x14ac:dyDescent="0.2">
      <c r="A20" s="19" t="str">
        <f t="shared" si="0"/>
        <v/>
      </c>
      <c r="B20" s="21" t="s">
        <v>13</v>
      </c>
      <c r="C20" s="20" t="str">
        <f t="shared" si="1"/>
        <v/>
      </c>
      <c r="D20" s="5" t="s">
        <v>14</v>
      </c>
      <c r="E20" s="17"/>
      <c r="F20" s="17"/>
      <c r="G20" s="17"/>
      <c r="H20" s="11" t="str">
        <f t="shared" si="2"/>
        <v/>
      </c>
      <c r="I20" s="10" t="str">
        <f t="shared" si="3"/>
        <v/>
      </c>
      <c r="J20" s="12"/>
      <c r="K20" s="5"/>
      <c r="L20" s="5"/>
      <c r="M20" s="22"/>
    </row>
    <row r="21" spans="1:17" ht="17.100000000000001" customHeight="1" x14ac:dyDescent="0.2">
      <c r="A21" s="19" t="str">
        <f t="shared" si="0"/>
        <v/>
      </c>
      <c r="B21" s="21" t="s">
        <v>13</v>
      </c>
      <c r="C21" s="20" t="str">
        <f t="shared" si="1"/>
        <v/>
      </c>
      <c r="D21" s="5" t="s">
        <v>14</v>
      </c>
      <c r="E21" s="17"/>
      <c r="F21" s="17"/>
      <c r="G21" s="17"/>
      <c r="H21" s="11" t="str">
        <f t="shared" si="2"/>
        <v/>
      </c>
      <c r="I21" s="10" t="str">
        <f t="shared" si="3"/>
        <v/>
      </c>
      <c r="J21" s="12"/>
      <c r="K21" s="5"/>
      <c r="L21" s="5"/>
      <c r="M21" s="22"/>
    </row>
    <row r="22" spans="1:17" ht="17.100000000000001" customHeight="1" x14ac:dyDescent="0.2">
      <c r="A22" s="19" t="str">
        <f t="shared" si="0"/>
        <v/>
      </c>
      <c r="B22" s="21" t="s">
        <v>13</v>
      </c>
      <c r="C22" s="20" t="str">
        <f t="shared" si="1"/>
        <v/>
      </c>
      <c r="D22" s="5" t="s">
        <v>14</v>
      </c>
      <c r="E22" s="17"/>
      <c r="F22" s="17"/>
      <c r="G22" s="17"/>
      <c r="H22" s="11" t="str">
        <f t="shared" si="2"/>
        <v/>
      </c>
      <c r="I22" s="10" t="str">
        <f t="shared" si="3"/>
        <v/>
      </c>
      <c r="J22" s="12"/>
      <c r="K22" s="5"/>
      <c r="L22" s="5"/>
      <c r="M22" s="22"/>
    </row>
    <row r="23" spans="1:17" ht="17.100000000000001" customHeight="1" x14ac:dyDescent="0.2">
      <c r="A23" s="19" t="str">
        <f t="shared" si="0"/>
        <v/>
      </c>
      <c r="B23" s="21" t="s">
        <v>13</v>
      </c>
      <c r="C23" s="20" t="str">
        <f t="shared" si="1"/>
        <v/>
      </c>
      <c r="D23" s="5" t="s">
        <v>14</v>
      </c>
      <c r="E23" s="17"/>
      <c r="F23" s="17"/>
      <c r="G23" s="17"/>
      <c r="H23" s="11" t="str">
        <f t="shared" si="2"/>
        <v/>
      </c>
      <c r="I23" s="10" t="str">
        <f t="shared" si="3"/>
        <v/>
      </c>
      <c r="J23" s="12"/>
      <c r="K23" s="5"/>
      <c r="L23" s="5"/>
      <c r="M23" s="22"/>
    </row>
    <row r="24" spans="1:17" ht="17.100000000000001" customHeight="1" x14ac:dyDescent="0.2">
      <c r="A24" s="19" t="str">
        <f t="shared" si="0"/>
        <v/>
      </c>
      <c r="B24" s="21" t="s">
        <v>13</v>
      </c>
      <c r="C24" s="20" t="str">
        <f t="shared" si="1"/>
        <v/>
      </c>
      <c r="D24" s="5" t="s">
        <v>14</v>
      </c>
      <c r="E24" s="17"/>
      <c r="F24" s="17"/>
      <c r="G24" s="17"/>
      <c r="H24" s="11" t="str">
        <f t="shared" si="2"/>
        <v/>
      </c>
      <c r="I24" s="10" t="str">
        <f t="shared" si="3"/>
        <v/>
      </c>
      <c r="J24" s="12"/>
      <c r="K24" s="5"/>
      <c r="L24" s="5"/>
      <c r="M24" s="22"/>
    </row>
    <row r="25" spans="1:17" ht="17.100000000000001" customHeight="1" x14ac:dyDescent="0.2">
      <c r="A25" s="19" t="str">
        <f t="shared" si="0"/>
        <v/>
      </c>
      <c r="B25" s="21" t="s">
        <v>13</v>
      </c>
      <c r="C25" s="20" t="str">
        <f t="shared" si="1"/>
        <v/>
      </c>
      <c r="D25" s="5" t="s">
        <v>14</v>
      </c>
      <c r="E25" s="17"/>
      <c r="F25" s="17"/>
      <c r="G25" s="17"/>
      <c r="H25" s="11" t="str">
        <f t="shared" si="2"/>
        <v/>
      </c>
      <c r="I25" s="10" t="str">
        <f t="shared" si="3"/>
        <v/>
      </c>
      <c r="J25" s="12"/>
      <c r="K25" s="5"/>
      <c r="L25" s="5"/>
      <c r="M25" s="22"/>
    </row>
    <row r="26" spans="1:17" ht="17.100000000000001" customHeight="1" x14ac:dyDescent="0.2">
      <c r="A26" s="19" t="str">
        <f t="shared" si="0"/>
        <v/>
      </c>
      <c r="B26" s="21" t="s">
        <v>13</v>
      </c>
      <c r="C26" s="20" t="str">
        <f t="shared" si="1"/>
        <v/>
      </c>
      <c r="D26" s="5" t="s">
        <v>14</v>
      </c>
      <c r="E26" s="17"/>
      <c r="F26" s="17"/>
      <c r="G26" s="17"/>
      <c r="H26" s="11" t="str">
        <f t="shared" si="2"/>
        <v/>
      </c>
      <c r="I26" s="10" t="str">
        <f t="shared" si="3"/>
        <v/>
      </c>
      <c r="J26" s="12"/>
      <c r="K26" s="5"/>
      <c r="L26" s="5"/>
      <c r="M26" s="22"/>
    </row>
    <row r="27" spans="1:17" ht="17.100000000000001" customHeight="1" x14ac:dyDescent="0.2">
      <c r="A27" s="19" t="str">
        <f t="shared" si="0"/>
        <v/>
      </c>
      <c r="B27" s="21" t="s">
        <v>13</v>
      </c>
      <c r="C27" s="20" t="str">
        <f t="shared" si="1"/>
        <v/>
      </c>
      <c r="D27" s="5" t="s">
        <v>14</v>
      </c>
      <c r="E27" s="17"/>
      <c r="F27" s="17"/>
      <c r="G27" s="17"/>
      <c r="H27" s="11" t="str">
        <f t="shared" si="2"/>
        <v/>
      </c>
      <c r="I27" s="10" t="str">
        <f t="shared" si="3"/>
        <v/>
      </c>
      <c r="J27" s="12"/>
      <c r="K27" s="5"/>
      <c r="L27" s="5"/>
      <c r="M27" s="22"/>
    </row>
    <row r="28" spans="1:17" ht="17.100000000000001" customHeight="1" x14ac:dyDescent="0.2">
      <c r="A28" s="19" t="str">
        <f t="shared" si="0"/>
        <v/>
      </c>
      <c r="B28" s="21" t="s">
        <v>13</v>
      </c>
      <c r="C28" s="20" t="str">
        <f t="shared" si="1"/>
        <v/>
      </c>
      <c r="D28" s="5" t="s">
        <v>14</v>
      </c>
      <c r="E28" s="17"/>
      <c r="F28" s="17"/>
      <c r="G28" s="17"/>
      <c r="H28" s="11" t="str">
        <f t="shared" si="2"/>
        <v/>
      </c>
      <c r="I28" s="10" t="str">
        <f t="shared" si="3"/>
        <v/>
      </c>
      <c r="J28" s="12"/>
      <c r="K28" s="5"/>
      <c r="L28" s="5"/>
      <c r="M28" s="22"/>
    </row>
    <row r="29" spans="1:17" ht="5.0999999999999996" customHeight="1" x14ac:dyDescent="0.2">
      <c r="A29" s="6"/>
      <c r="B29" s="6"/>
      <c r="D29" s="6"/>
      <c r="M29" s="6"/>
    </row>
    <row r="30" spans="1:17" ht="16.95" customHeight="1" x14ac:dyDescent="0.2">
      <c r="A30" s="26" t="s">
        <v>10</v>
      </c>
      <c r="B30" s="27"/>
      <c r="C30" s="27"/>
      <c r="D30" s="27"/>
      <c r="E30" s="13">
        <f>SUM(E9:E28)</f>
        <v>272</v>
      </c>
      <c r="F30" s="13">
        <f>SUM(F9:F28)</f>
        <v>76</v>
      </c>
      <c r="G30" s="13">
        <f>SUM(G9:G28)</f>
        <v>87</v>
      </c>
      <c r="H30" s="11">
        <f>IF(E30=0,"",G30/E30)</f>
        <v>0.31985294117647056</v>
      </c>
      <c r="I30" s="13" t="str">
        <f>IF(Q30&gt;0,"×","○")</f>
        <v>○</v>
      </c>
      <c r="J30" s="26" t="str">
        <f>IF(I30="○","月単位週休２日達成",IF(H30&gt;28.5%,"通期の週休２日達成","週休２日未達成"))</f>
        <v>月単位週休２日達成</v>
      </c>
      <c r="K30" s="27"/>
      <c r="L30" s="27"/>
      <c r="M30" s="36"/>
      <c r="P30" s="14" t="s">
        <v>36</v>
      </c>
      <c r="Q30" s="2">
        <f>COUNTIF(I9:I28,"×")</f>
        <v>0</v>
      </c>
    </row>
    <row r="31" spans="1:17" ht="16.95" customHeight="1" x14ac:dyDescent="0.2"/>
    <row r="32" spans="1:17" ht="16.95" customHeight="1" x14ac:dyDescent="0.2"/>
    <row r="33" ht="16.95" customHeight="1" x14ac:dyDescent="0.2"/>
    <row r="34" ht="16.95" customHeight="1" x14ac:dyDescent="0.2"/>
    <row r="35" ht="16.95" customHeight="1" x14ac:dyDescent="0.2"/>
    <row r="36" ht="16.95" customHeight="1" x14ac:dyDescent="0.2"/>
    <row r="37" ht="16.95" customHeight="1" x14ac:dyDescent="0.2"/>
  </sheetData>
  <mergeCells count="17">
    <mergeCell ref="K1:L1"/>
    <mergeCell ref="K2:L2"/>
    <mergeCell ref="G7:G8"/>
    <mergeCell ref="H7:H8"/>
    <mergeCell ref="I7:I8"/>
    <mergeCell ref="A30:D30"/>
    <mergeCell ref="J7:M8"/>
    <mergeCell ref="E7:E8"/>
    <mergeCell ref="J30:M30"/>
    <mergeCell ref="A3:B3"/>
    <mergeCell ref="A4:B4"/>
    <mergeCell ref="A5:B5"/>
    <mergeCell ref="A7:D8"/>
    <mergeCell ref="C3:J3"/>
    <mergeCell ref="C4:J4"/>
    <mergeCell ref="C5:J5"/>
    <mergeCell ref="F7:F8"/>
  </mergeCells>
  <phoneticPr fontI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6F342-C481-4CBC-8E36-0C6ABB9D5545}">
  <sheetPr>
    <pageSetUpPr fitToPage="1"/>
  </sheetPr>
  <dimension ref="A1:R39"/>
  <sheetViews>
    <sheetView tabSelected="1" view="pageBreakPreview" zoomScaleNormal="100" zoomScaleSheetLayoutView="100" workbookViewId="0">
      <pane ySplit="9" topLeftCell="A10" activePane="bottomLeft" state="frozen"/>
      <selection pane="bottomLeft"/>
    </sheetView>
  </sheetViews>
  <sheetFormatPr defaultColWidth="10" defaultRowHeight="13.2" x14ac:dyDescent="0.2"/>
  <cols>
    <col min="1" max="2" width="8.88671875" style="2" customWidth="1"/>
    <col min="3" max="3" width="13.88671875" style="6" customWidth="1"/>
    <col min="4" max="4" width="5.44140625" style="2" customWidth="1"/>
    <col min="5" max="5" width="13.88671875" style="6" customWidth="1"/>
    <col min="6" max="10" width="11.21875" style="6" customWidth="1"/>
    <col min="11" max="12" width="9.77734375" style="6" customWidth="1"/>
    <col min="13" max="15" width="9.77734375" style="2" customWidth="1"/>
    <col min="16" max="16" width="10.44140625" style="2" hidden="1" customWidth="1"/>
    <col min="17" max="17" width="16" style="2" hidden="1" customWidth="1"/>
    <col min="18" max="18" width="14.88671875" style="2" hidden="1" customWidth="1"/>
    <col min="19" max="19" width="12.77734375" style="2" customWidth="1"/>
    <col min="20" max="120" width="9.77734375" style="2" customWidth="1"/>
    <col min="121" max="16384" width="10" style="2"/>
  </cols>
  <sheetData>
    <row r="1" spans="1:18" ht="16.2" customHeight="1" thickBot="1" x14ac:dyDescent="0.25">
      <c r="A1" s="1" t="s">
        <v>17</v>
      </c>
      <c r="I1" s="46" t="s">
        <v>32</v>
      </c>
      <c r="J1" s="47"/>
      <c r="K1" s="48">
        <v>46182</v>
      </c>
      <c r="L1" s="49"/>
      <c r="M1" s="50"/>
    </row>
    <row r="2" spans="1:18" ht="16.2" customHeight="1" thickBot="1" x14ac:dyDescent="0.25">
      <c r="A2" s="1"/>
      <c r="I2" s="41" t="s">
        <v>31</v>
      </c>
      <c r="J2" s="42"/>
      <c r="K2" s="48">
        <v>46310</v>
      </c>
      <c r="L2" s="49"/>
      <c r="M2" s="50"/>
    </row>
    <row r="3" spans="1:18" ht="16.2" customHeight="1" thickBot="1" x14ac:dyDescent="0.25">
      <c r="A3" s="1"/>
      <c r="I3" s="14"/>
    </row>
    <row r="4" spans="1:18" ht="16.5" customHeight="1" thickBot="1" x14ac:dyDescent="0.25">
      <c r="A4" s="37" t="s">
        <v>0</v>
      </c>
      <c r="B4" s="37"/>
      <c r="C4" s="38" t="s">
        <v>37</v>
      </c>
      <c r="D4" s="38"/>
      <c r="E4" s="38"/>
      <c r="F4" s="38"/>
      <c r="G4" s="38"/>
      <c r="H4" s="38"/>
      <c r="I4" s="7"/>
      <c r="J4" s="23" t="s">
        <v>18</v>
      </c>
      <c r="K4" s="24" t="s">
        <v>21</v>
      </c>
      <c r="L4" s="23" t="s">
        <v>19</v>
      </c>
      <c r="M4" s="25" t="str">
        <f>VLOOKUP(K4,P:Q,2,FALSE)</f>
        <v>日曜日</v>
      </c>
    </row>
    <row r="5" spans="1:18" ht="16.5" customHeight="1" x14ac:dyDescent="0.2">
      <c r="A5" s="27" t="s">
        <v>15</v>
      </c>
      <c r="B5" s="27"/>
      <c r="C5" s="39" t="s">
        <v>38</v>
      </c>
      <c r="D5" s="39"/>
      <c r="E5" s="39"/>
      <c r="F5" s="39"/>
      <c r="G5" s="39"/>
      <c r="H5" s="39"/>
      <c r="I5" s="7"/>
      <c r="J5" s="7"/>
      <c r="K5" s="7"/>
      <c r="L5" s="7"/>
      <c r="M5" s="3"/>
    </row>
    <row r="6" spans="1:18" ht="16.5" customHeight="1" x14ac:dyDescent="0.2">
      <c r="A6" s="27" t="s">
        <v>1</v>
      </c>
      <c r="B6" s="27"/>
      <c r="C6" s="39" t="s">
        <v>39</v>
      </c>
      <c r="D6" s="39"/>
      <c r="E6" s="39"/>
      <c r="F6" s="39"/>
      <c r="G6" s="39"/>
      <c r="H6" s="39"/>
      <c r="I6" s="7"/>
      <c r="J6" s="7"/>
      <c r="K6" s="7"/>
      <c r="L6" s="7"/>
      <c r="M6" s="3"/>
    </row>
    <row r="7" spans="1:18" ht="16.5" customHeight="1" x14ac:dyDescent="0.2">
      <c r="A7" s="1"/>
    </row>
    <row r="8" spans="1:18" ht="16.5" customHeight="1" x14ac:dyDescent="0.2">
      <c r="A8" s="28" t="s">
        <v>5</v>
      </c>
      <c r="B8" s="29"/>
      <c r="C8" s="29"/>
      <c r="D8" s="29"/>
      <c r="E8" s="30"/>
      <c r="F8" s="34" t="s">
        <v>2</v>
      </c>
      <c r="G8" s="40" t="s">
        <v>40</v>
      </c>
      <c r="H8" s="40" t="s">
        <v>4</v>
      </c>
      <c r="I8" s="40" t="s">
        <v>3</v>
      </c>
      <c r="J8" s="40" t="s">
        <v>8</v>
      </c>
      <c r="K8" s="28" t="s">
        <v>7</v>
      </c>
      <c r="L8" s="29"/>
      <c r="M8" s="30"/>
    </row>
    <row r="9" spans="1:18" ht="16.5" customHeight="1" x14ac:dyDescent="0.2">
      <c r="A9" s="31"/>
      <c r="B9" s="32"/>
      <c r="C9" s="32"/>
      <c r="D9" s="32"/>
      <c r="E9" s="33"/>
      <c r="F9" s="35"/>
      <c r="G9" s="40"/>
      <c r="H9" s="40"/>
      <c r="I9" s="40"/>
      <c r="J9" s="40"/>
      <c r="K9" s="31"/>
      <c r="L9" s="32"/>
      <c r="M9" s="33"/>
    </row>
    <row r="10" spans="1:18" ht="17.100000000000001" customHeight="1" x14ac:dyDescent="0.2">
      <c r="A10" s="8">
        <f>IF(C10="","",MONTH(C10))</f>
        <v>6</v>
      </c>
      <c r="B10" s="9">
        <f>IF(C10="","",WEEKNUM(C10,2)-WEEKNUM(DATE(YEAR(C10),MONTH(C10),1),2)+1)</f>
        <v>2</v>
      </c>
      <c r="C10" s="15">
        <f>IF(Q10=0,"",Q10)</f>
        <v>46181</v>
      </c>
      <c r="D10" s="5" t="s">
        <v>6</v>
      </c>
      <c r="E10" s="16">
        <f>IF(C10="","",C10+6)</f>
        <v>46187</v>
      </c>
      <c r="F10" s="17">
        <v>4</v>
      </c>
      <c r="G10" s="17">
        <v>0</v>
      </c>
      <c r="H10" s="17">
        <v>0</v>
      </c>
      <c r="I10" s="11">
        <f>IF(F10=0,"",H10/F10)</f>
        <v>0</v>
      </c>
      <c r="J10" s="10" t="str">
        <f t="shared" ref="J10:J11" si="0">IF(F10="","",IF(OR(G10=H10,I10&gt;=0.285),"○","×"))</f>
        <v>○</v>
      </c>
      <c r="K10" s="26"/>
      <c r="L10" s="27"/>
      <c r="M10" s="36"/>
      <c r="P10" s="14" t="str">
        <f>"※直前の"&amp;K4</f>
        <v>※直前の月曜日</v>
      </c>
      <c r="Q10" s="4">
        <f>K1-R21</f>
        <v>46181</v>
      </c>
    </row>
    <row r="11" spans="1:18" ht="17.100000000000001" customHeight="1" x14ac:dyDescent="0.2">
      <c r="A11" s="8">
        <f>IF(E10&gt;=$K$2,"",MONTH(C11))</f>
        <v>6</v>
      </c>
      <c r="B11" s="9">
        <f>IF(E10&gt;=$K$2,"",WEEKNUM(C11,2)-WEEKNUM(DATE(YEAR(C11),MONTH(C11),1),2)+1)</f>
        <v>3</v>
      </c>
      <c r="C11" s="15">
        <f>IF(E10&gt;=$K$2,"",C10+7)</f>
        <v>46188</v>
      </c>
      <c r="D11" s="5" t="s">
        <v>6</v>
      </c>
      <c r="E11" s="16">
        <f>IF(E10&gt;=$K$2,"",C11+6)</f>
        <v>46194</v>
      </c>
      <c r="F11" s="17">
        <v>7</v>
      </c>
      <c r="G11" s="17">
        <v>2</v>
      </c>
      <c r="H11" s="17">
        <v>1</v>
      </c>
      <c r="I11" s="11">
        <f t="shared" ref="I11:I30" si="1">IF(F11=0,"",H11/F11)</f>
        <v>0.14285714285714285</v>
      </c>
      <c r="J11" s="10" t="str">
        <f t="shared" si="0"/>
        <v>×</v>
      </c>
      <c r="K11" s="43" t="s">
        <v>42</v>
      </c>
      <c r="L11" s="44"/>
      <c r="M11" s="45"/>
    </row>
    <row r="12" spans="1:18" ht="17.100000000000001" customHeight="1" x14ac:dyDescent="0.2">
      <c r="A12" s="8">
        <f>IF(E11&gt;=$K$2,"",MONTH(C12))</f>
        <v>6</v>
      </c>
      <c r="B12" s="9">
        <f>IF(E11&gt;=$K$2,"",WEEKNUM(C12,2)-WEEKNUM(DATE(YEAR(C12),MONTH(C12),1),2)+1)</f>
        <v>4</v>
      </c>
      <c r="C12" s="15">
        <f>IF(E11&gt;=$K$2,"",C11+7)</f>
        <v>46195</v>
      </c>
      <c r="D12" s="5" t="s">
        <v>6</v>
      </c>
      <c r="E12" s="16">
        <f>IF(E11&gt;=$K$2,"",C12+6)</f>
        <v>46201</v>
      </c>
      <c r="F12" s="17">
        <v>7</v>
      </c>
      <c r="G12" s="17">
        <v>2</v>
      </c>
      <c r="H12" s="17">
        <v>3</v>
      </c>
      <c r="I12" s="11">
        <f t="shared" si="1"/>
        <v>0.42857142857142855</v>
      </c>
      <c r="J12" s="10" t="str">
        <f>IF(F12="","",IF(OR(G12=H12,I12&gt;=0.285),"○","×"))</f>
        <v>○</v>
      </c>
      <c r="K12" s="43" t="s">
        <v>43</v>
      </c>
      <c r="L12" s="44"/>
      <c r="M12" s="45"/>
      <c r="P12" s="2" t="s">
        <v>27</v>
      </c>
      <c r="Q12" s="2" t="s">
        <v>28</v>
      </c>
    </row>
    <row r="13" spans="1:18" ht="17.100000000000001" customHeight="1" x14ac:dyDescent="0.2">
      <c r="A13" s="8">
        <f>IF(E12&gt;=$K$2,"",MONTH(C13))</f>
        <v>6</v>
      </c>
      <c r="B13" s="9">
        <f>IF(E12&gt;=$K$2,"",WEEKNUM(C13,2)-WEEKNUM(DATE(YEAR(C13),MONTH(C13),1),2)+1)</f>
        <v>5</v>
      </c>
      <c r="C13" s="15">
        <f>IF(E12&gt;=$K$2,"",C12+7)</f>
        <v>46202</v>
      </c>
      <c r="D13" s="5" t="s">
        <v>6</v>
      </c>
      <c r="E13" s="16">
        <f>IF(E12&gt;=$K$2,"",C13+6)</f>
        <v>46208</v>
      </c>
      <c r="F13" s="17">
        <v>7</v>
      </c>
      <c r="G13" s="17">
        <v>2</v>
      </c>
      <c r="H13" s="17">
        <v>2</v>
      </c>
      <c r="I13" s="11">
        <f t="shared" si="1"/>
        <v>0.2857142857142857</v>
      </c>
      <c r="J13" s="10" t="str">
        <f t="shared" ref="J13:J30" si="2">IF(F13="","",IF(OR(G13=H13,I13&gt;=0.285),"○","×"))</f>
        <v>○</v>
      </c>
      <c r="K13" s="26"/>
      <c r="L13" s="27"/>
      <c r="M13" s="36"/>
      <c r="P13" s="2" t="s">
        <v>21</v>
      </c>
      <c r="Q13" s="2" t="s">
        <v>20</v>
      </c>
      <c r="R13" s="2">
        <f>IF($K$4=P13,0,R19+1)</f>
        <v>0</v>
      </c>
    </row>
    <row r="14" spans="1:18" ht="17.100000000000001" customHeight="1" x14ac:dyDescent="0.2">
      <c r="A14" s="8">
        <f>IF(E13&gt;=$K$2,"",MONTH(C14))</f>
        <v>7</v>
      </c>
      <c r="B14" s="9">
        <f>IF(E13&gt;=$K$2,"",WEEKNUM(C14,2)-WEEKNUM(DATE(YEAR(C14),MONTH(C14),1),2)+1)</f>
        <v>2</v>
      </c>
      <c r="C14" s="15">
        <f>IF(E13&gt;=$K$2,"",C13+7)</f>
        <v>46209</v>
      </c>
      <c r="D14" s="5" t="s">
        <v>6</v>
      </c>
      <c r="E14" s="16">
        <f>IF(E13&gt;=$K$2,"",C14+6)</f>
        <v>46215</v>
      </c>
      <c r="F14" s="17">
        <v>7</v>
      </c>
      <c r="G14" s="17">
        <v>2</v>
      </c>
      <c r="H14" s="17">
        <v>2</v>
      </c>
      <c r="I14" s="11">
        <f t="shared" si="1"/>
        <v>0.2857142857142857</v>
      </c>
      <c r="J14" s="10" t="str">
        <f t="shared" si="2"/>
        <v>○</v>
      </c>
      <c r="K14" s="26"/>
      <c r="L14" s="27"/>
      <c r="M14" s="36"/>
      <c r="P14" s="2" t="s">
        <v>22</v>
      </c>
      <c r="Q14" s="2" t="s">
        <v>21</v>
      </c>
      <c r="R14" s="2">
        <f t="shared" ref="R14:R19" si="3">IF($K$4=P14,0,R13+1)</f>
        <v>1</v>
      </c>
    </row>
    <row r="15" spans="1:18" ht="17.100000000000001" customHeight="1" x14ac:dyDescent="0.2">
      <c r="A15" s="8">
        <f>IF(E14&gt;=$K$2,"",MONTH(C15))</f>
        <v>7</v>
      </c>
      <c r="B15" s="9">
        <f>IF(E14&gt;=$K$2,"",WEEKNUM(C15,2)-WEEKNUM(DATE(YEAR(C15),MONTH(C15),1),2)+1)</f>
        <v>3</v>
      </c>
      <c r="C15" s="15">
        <f>IF(E14&gt;=$K$2,"",C14+7)</f>
        <v>46216</v>
      </c>
      <c r="D15" s="5" t="s">
        <v>6</v>
      </c>
      <c r="E15" s="16">
        <f>IF(E14&gt;=$K$2,"",C15+6)</f>
        <v>46222</v>
      </c>
      <c r="F15" s="17">
        <v>7</v>
      </c>
      <c r="G15" s="17">
        <v>2</v>
      </c>
      <c r="H15" s="17">
        <v>2</v>
      </c>
      <c r="I15" s="11">
        <f t="shared" si="1"/>
        <v>0.2857142857142857</v>
      </c>
      <c r="J15" s="10" t="str">
        <f t="shared" si="2"/>
        <v>○</v>
      </c>
      <c r="K15" s="26"/>
      <c r="L15" s="27"/>
      <c r="M15" s="36"/>
      <c r="P15" s="2" t="s">
        <v>23</v>
      </c>
      <c r="Q15" s="2" t="s">
        <v>22</v>
      </c>
      <c r="R15" s="2">
        <f>IF($K$4=P15,0,R14+1)</f>
        <v>2</v>
      </c>
    </row>
    <row r="16" spans="1:18" ht="17.100000000000001" customHeight="1" x14ac:dyDescent="0.2">
      <c r="A16" s="8">
        <f>IF(E15&gt;=$K$2,"",MONTH(C16))</f>
        <v>7</v>
      </c>
      <c r="B16" s="9">
        <f>IF(E15&gt;=$K$2,"",WEEKNUM(C16,2)-WEEKNUM(DATE(YEAR(C16),MONTH(C16),1),2)+1)</f>
        <v>4</v>
      </c>
      <c r="C16" s="15">
        <f>IF(E15&gt;=$K$2,"",C15+7)</f>
        <v>46223</v>
      </c>
      <c r="D16" s="5" t="s">
        <v>6</v>
      </c>
      <c r="E16" s="16">
        <f>IF(E15&gt;=$K$2,"",C16+6)</f>
        <v>46229</v>
      </c>
      <c r="F16" s="17">
        <v>7</v>
      </c>
      <c r="G16" s="17">
        <v>2</v>
      </c>
      <c r="H16" s="17">
        <v>3</v>
      </c>
      <c r="I16" s="11">
        <f t="shared" si="1"/>
        <v>0.42857142857142855</v>
      </c>
      <c r="J16" s="10" t="str">
        <f t="shared" si="2"/>
        <v>○</v>
      </c>
      <c r="K16" s="26"/>
      <c r="L16" s="27"/>
      <c r="M16" s="36"/>
      <c r="P16" s="2" t="s">
        <v>24</v>
      </c>
      <c r="Q16" s="2" t="s">
        <v>23</v>
      </c>
      <c r="R16" s="2">
        <f t="shared" si="3"/>
        <v>3</v>
      </c>
    </row>
    <row r="17" spans="1:18" ht="17.100000000000001" customHeight="1" x14ac:dyDescent="0.2">
      <c r="A17" s="8">
        <f>IF(E16&gt;=$K$2,"",MONTH(C17))</f>
        <v>7</v>
      </c>
      <c r="B17" s="9">
        <f>IF(E16&gt;=$K$2,"",WEEKNUM(C17,2)-WEEKNUM(DATE(YEAR(C17),MONTH(C17),1),2)+1)</f>
        <v>5</v>
      </c>
      <c r="C17" s="15">
        <f>IF(E16&gt;=$K$2,"",C16+7)</f>
        <v>46230</v>
      </c>
      <c r="D17" s="5" t="s">
        <v>6</v>
      </c>
      <c r="E17" s="16">
        <f>IF(E16&gt;=$K$2,"",C17+6)</f>
        <v>46236</v>
      </c>
      <c r="F17" s="17">
        <v>7</v>
      </c>
      <c r="G17" s="17">
        <v>2</v>
      </c>
      <c r="H17" s="17">
        <v>2</v>
      </c>
      <c r="I17" s="11">
        <f t="shared" si="1"/>
        <v>0.2857142857142857</v>
      </c>
      <c r="J17" s="10" t="str">
        <f t="shared" si="2"/>
        <v>○</v>
      </c>
      <c r="K17" s="26"/>
      <c r="L17" s="27"/>
      <c r="M17" s="36"/>
      <c r="P17" s="2" t="s">
        <v>25</v>
      </c>
      <c r="Q17" s="2" t="s">
        <v>24</v>
      </c>
      <c r="R17" s="2">
        <f t="shared" si="3"/>
        <v>4</v>
      </c>
    </row>
    <row r="18" spans="1:18" ht="17.100000000000001" customHeight="1" x14ac:dyDescent="0.2">
      <c r="A18" s="8">
        <f>IF(E17&gt;=$K$2,"",MONTH(C18))</f>
        <v>8</v>
      </c>
      <c r="B18" s="9">
        <f>IF(E17&gt;=$K$2,"",WEEKNUM(C18,2)-WEEKNUM(DATE(YEAR(C18),MONTH(C18),1),2)+1)</f>
        <v>2</v>
      </c>
      <c r="C18" s="15">
        <f>IF(E17&gt;=$K$2,"",C17+7)</f>
        <v>46237</v>
      </c>
      <c r="D18" s="5" t="s">
        <v>6</v>
      </c>
      <c r="E18" s="16">
        <f>IF(E17&gt;=$K$2,"",C18+6)</f>
        <v>46243</v>
      </c>
      <c r="F18" s="17">
        <v>7</v>
      </c>
      <c r="G18" s="17">
        <v>2</v>
      </c>
      <c r="H18" s="17">
        <v>2</v>
      </c>
      <c r="I18" s="11">
        <f t="shared" si="1"/>
        <v>0.2857142857142857</v>
      </c>
      <c r="J18" s="10" t="str">
        <f t="shared" si="2"/>
        <v>○</v>
      </c>
      <c r="K18" s="26"/>
      <c r="L18" s="27"/>
      <c r="M18" s="36"/>
      <c r="P18" s="2" t="s">
        <v>26</v>
      </c>
      <c r="Q18" s="2" t="s">
        <v>25</v>
      </c>
      <c r="R18" s="2">
        <f t="shared" si="3"/>
        <v>5</v>
      </c>
    </row>
    <row r="19" spans="1:18" ht="17.100000000000001" customHeight="1" x14ac:dyDescent="0.2">
      <c r="A19" s="8">
        <f>IF(E18&gt;=$K$2,"",MONTH(C19))</f>
        <v>8</v>
      </c>
      <c r="B19" s="9">
        <f>IF(E18&gt;=$K$2,"",WEEKNUM(C19,2)-WEEKNUM(DATE(YEAR(C19),MONTH(C19),1),2)+1)</f>
        <v>3</v>
      </c>
      <c r="C19" s="15">
        <f>IF(E18&gt;=$K$2,"",C18+7)</f>
        <v>46244</v>
      </c>
      <c r="D19" s="5" t="s">
        <v>6</v>
      </c>
      <c r="E19" s="16">
        <f>IF(E18&gt;=$K$2,"",C19+6)</f>
        <v>46250</v>
      </c>
      <c r="F19" s="17">
        <v>7</v>
      </c>
      <c r="G19" s="17">
        <v>2</v>
      </c>
      <c r="H19" s="17">
        <v>3</v>
      </c>
      <c r="I19" s="11">
        <f t="shared" si="1"/>
        <v>0.42857142857142855</v>
      </c>
      <c r="J19" s="10" t="str">
        <f t="shared" si="2"/>
        <v>○</v>
      </c>
      <c r="K19" s="26"/>
      <c r="L19" s="27"/>
      <c r="M19" s="36"/>
      <c r="P19" s="2" t="s">
        <v>20</v>
      </c>
      <c r="Q19" s="2" t="s">
        <v>26</v>
      </c>
      <c r="R19" s="2">
        <f t="shared" si="3"/>
        <v>6</v>
      </c>
    </row>
    <row r="20" spans="1:18" ht="17.100000000000001" customHeight="1" x14ac:dyDescent="0.2">
      <c r="A20" s="8">
        <f>IF(E19&gt;=$K$2,"",MONTH(C20))</f>
        <v>8</v>
      </c>
      <c r="B20" s="9">
        <f>IF(E19&gt;=$K$2,"",WEEKNUM(C20,2)-WEEKNUM(DATE(YEAR(C20),MONTH(C20),1),2)+1)</f>
        <v>4</v>
      </c>
      <c r="C20" s="15">
        <f>IF(E19&gt;=$K$2,"",C19+7)</f>
        <v>46251</v>
      </c>
      <c r="D20" s="5" t="s">
        <v>6</v>
      </c>
      <c r="E20" s="16">
        <f>IF(E19&gt;=$K$2,"",C20+6)</f>
        <v>46257</v>
      </c>
      <c r="F20" s="17">
        <v>7</v>
      </c>
      <c r="G20" s="17">
        <v>2</v>
      </c>
      <c r="H20" s="17">
        <v>2</v>
      </c>
      <c r="I20" s="11">
        <f t="shared" si="1"/>
        <v>0.2857142857142857</v>
      </c>
      <c r="J20" s="10" t="str">
        <f t="shared" si="2"/>
        <v>○</v>
      </c>
      <c r="K20" s="26"/>
      <c r="L20" s="27"/>
      <c r="M20" s="36"/>
      <c r="P20" s="14"/>
    </row>
    <row r="21" spans="1:18" ht="17.100000000000001" customHeight="1" x14ac:dyDescent="0.2">
      <c r="A21" s="8">
        <f>IF(E20&gt;=$K$2,"",MONTH(C21))</f>
        <v>8</v>
      </c>
      <c r="B21" s="9">
        <f>IF(E20&gt;=$K$2,"",WEEKNUM(C21,2)-WEEKNUM(DATE(YEAR(C21),MONTH(C21),1),2)+1)</f>
        <v>5</v>
      </c>
      <c r="C21" s="15">
        <f>IF(E20&gt;=$K$2,"",C20+7)</f>
        <v>46258</v>
      </c>
      <c r="D21" s="5" t="s">
        <v>6</v>
      </c>
      <c r="E21" s="16">
        <f>IF(E20&gt;=$K$2,"",C21+6)</f>
        <v>46264</v>
      </c>
      <c r="F21" s="17">
        <v>7</v>
      </c>
      <c r="G21" s="17">
        <v>2</v>
      </c>
      <c r="H21" s="17">
        <v>2</v>
      </c>
      <c r="I21" s="11">
        <f t="shared" si="1"/>
        <v>0.2857142857142857</v>
      </c>
      <c r="J21" s="10" t="str">
        <f t="shared" si="2"/>
        <v>○</v>
      </c>
      <c r="K21" s="26"/>
      <c r="L21" s="27"/>
      <c r="M21" s="36"/>
      <c r="P21" s="2" t="s">
        <v>29</v>
      </c>
      <c r="Q21" s="2" t="str">
        <f>TEXT(K1,"aaa曜日")</f>
        <v>火曜日</v>
      </c>
      <c r="R21" s="2">
        <f>VLOOKUP(Q21,P13:R19,3,FALSE)</f>
        <v>1</v>
      </c>
    </row>
    <row r="22" spans="1:18" ht="17.100000000000001" customHeight="1" x14ac:dyDescent="0.2">
      <c r="A22" s="8">
        <f>IF(E21&gt;=$K$2,"",MONTH(C22))</f>
        <v>8</v>
      </c>
      <c r="B22" s="9">
        <f>IF(E21&gt;=$K$2,"",WEEKNUM(C22,2)-WEEKNUM(DATE(YEAR(C22),MONTH(C22),1),2)+1)</f>
        <v>6</v>
      </c>
      <c r="C22" s="15">
        <f>IF(E21&gt;=$K$2,"",C21+7)</f>
        <v>46265</v>
      </c>
      <c r="D22" s="5" t="s">
        <v>6</v>
      </c>
      <c r="E22" s="16">
        <f>IF(E21&gt;=$K$2,"",C22+6)</f>
        <v>46271</v>
      </c>
      <c r="F22" s="17">
        <v>7</v>
      </c>
      <c r="G22" s="17">
        <v>2</v>
      </c>
      <c r="H22" s="17">
        <v>2</v>
      </c>
      <c r="I22" s="11">
        <f t="shared" si="1"/>
        <v>0.2857142857142857</v>
      </c>
      <c r="J22" s="10" t="str">
        <f t="shared" si="2"/>
        <v>○</v>
      </c>
      <c r="K22" s="26"/>
      <c r="L22" s="27"/>
      <c r="M22" s="36"/>
    </row>
    <row r="23" spans="1:18" ht="17.100000000000001" customHeight="1" x14ac:dyDescent="0.2">
      <c r="A23" s="8">
        <f>IF(E22&gt;=$K$2,"",MONTH(C23))</f>
        <v>9</v>
      </c>
      <c r="B23" s="9">
        <f>IF(E22&gt;=$K$2,"",WEEKNUM(C23,2)-WEEKNUM(DATE(YEAR(C23),MONTH(C23),1),2)+1)</f>
        <v>2</v>
      </c>
      <c r="C23" s="15">
        <f>IF(E22&gt;=$K$2,"",C22+7)</f>
        <v>46272</v>
      </c>
      <c r="D23" s="5" t="s">
        <v>6</v>
      </c>
      <c r="E23" s="16">
        <f>IF(E22&gt;=$K$2,"",C23+6)</f>
        <v>46278</v>
      </c>
      <c r="F23" s="17">
        <v>7</v>
      </c>
      <c r="G23" s="17">
        <v>2</v>
      </c>
      <c r="H23" s="17">
        <v>2</v>
      </c>
      <c r="I23" s="11">
        <f t="shared" si="1"/>
        <v>0.2857142857142857</v>
      </c>
      <c r="J23" s="10" t="str">
        <f t="shared" si="2"/>
        <v>○</v>
      </c>
      <c r="K23" s="26"/>
      <c r="L23" s="27"/>
      <c r="M23" s="36"/>
    </row>
    <row r="24" spans="1:18" ht="17.100000000000001" customHeight="1" x14ac:dyDescent="0.2">
      <c r="A24" s="8">
        <f>IF(E23&gt;=$K$2,"",MONTH(C24))</f>
        <v>9</v>
      </c>
      <c r="B24" s="9">
        <f>IF(E23&gt;=$K$2,"",WEEKNUM(C24,2)-WEEKNUM(DATE(YEAR(C24),MONTH(C24),1),2)+1)</f>
        <v>3</v>
      </c>
      <c r="C24" s="15">
        <f>IF(E23&gt;=$K$2,"",C23+7)</f>
        <v>46279</v>
      </c>
      <c r="D24" s="5" t="s">
        <v>6</v>
      </c>
      <c r="E24" s="16">
        <f>IF(E23&gt;=$K$2,"",C24+6)</f>
        <v>46285</v>
      </c>
      <c r="F24" s="17">
        <v>7</v>
      </c>
      <c r="G24" s="17">
        <v>2</v>
      </c>
      <c r="H24" s="17">
        <v>2</v>
      </c>
      <c r="I24" s="11">
        <f t="shared" si="1"/>
        <v>0.2857142857142857</v>
      </c>
      <c r="J24" s="10" t="str">
        <f t="shared" si="2"/>
        <v>○</v>
      </c>
      <c r="K24" s="26"/>
      <c r="L24" s="27"/>
      <c r="M24" s="36"/>
    </row>
    <row r="25" spans="1:18" ht="17.100000000000001" customHeight="1" x14ac:dyDescent="0.2">
      <c r="A25" s="8">
        <f>IF(E24&gt;=$K$2,"",MONTH(C25))</f>
        <v>9</v>
      </c>
      <c r="B25" s="9">
        <f>IF(E24&gt;=$K$2,"",WEEKNUM(C25,2)-WEEKNUM(DATE(YEAR(C25),MONTH(C25),1),2)+1)</f>
        <v>4</v>
      </c>
      <c r="C25" s="15">
        <f>IF(E24&gt;=$K$2,"",C24+7)</f>
        <v>46286</v>
      </c>
      <c r="D25" s="5" t="s">
        <v>6</v>
      </c>
      <c r="E25" s="16">
        <f>IF(E24&gt;=$K$2,"",C25+6)</f>
        <v>46292</v>
      </c>
      <c r="F25" s="17">
        <v>7</v>
      </c>
      <c r="G25" s="17">
        <v>2</v>
      </c>
      <c r="H25" s="17">
        <v>5</v>
      </c>
      <c r="I25" s="11">
        <f t="shared" si="1"/>
        <v>0.7142857142857143</v>
      </c>
      <c r="J25" s="10" t="str">
        <f t="shared" si="2"/>
        <v>○</v>
      </c>
      <c r="K25" s="26"/>
      <c r="L25" s="27"/>
      <c r="M25" s="36"/>
    </row>
    <row r="26" spans="1:18" ht="17.100000000000001" customHeight="1" x14ac:dyDescent="0.2">
      <c r="A26" s="8">
        <f>IF(E25&gt;=$K$2,"",MONTH(C26))</f>
        <v>9</v>
      </c>
      <c r="B26" s="9">
        <f>IF(E25&gt;=$K$2,"",WEEKNUM(C26,2)-WEEKNUM(DATE(YEAR(C26),MONTH(C26),1),2)+1)</f>
        <v>5</v>
      </c>
      <c r="C26" s="15">
        <f>IF(E25&gt;=$K$2,"",C25+7)</f>
        <v>46293</v>
      </c>
      <c r="D26" s="5" t="s">
        <v>6</v>
      </c>
      <c r="E26" s="16">
        <f>IF(E25&gt;=$K$2,"",C26+6)</f>
        <v>46299</v>
      </c>
      <c r="F26" s="17">
        <v>7</v>
      </c>
      <c r="G26" s="17">
        <v>2</v>
      </c>
      <c r="H26" s="17">
        <v>2</v>
      </c>
      <c r="I26" s="11">
        <f t="shared" si="1"/>
        <v>0.2857142857142857</v>
      </c>
      <c r="J26" s="10" t="str">
        <f t="shared" si="2"/>
        <v>○</v>
      </c>
      <c r="K26" s="26"/>
      <c r="L26" s="27"/>
      <c r="M26" s="36"/>
    </row>
    <row r="27" spans="1:18" ht="17.100000000000001" customHeight="1" x14ac:dyDescent="0.2">
      <c r="A27" s="8">
        <f>IF(E26&gt;=$K$2,"",MONTH(C27))</f>
        <v>10</v>
      </c>
      <c r="B27" s="9">
        <f>IF(E26&gt;=$K$2,"",WEEKNUM(C27,2)-WEEKNUM(DATE(YEAR(C27),MONTH(C27),1),2)+1)</f>
        <v>2</v>
      </c>
      <c r="C27" s="15">
        <f>IF(E26&gt;=$K$2,"",C26+7)</f>
        <v>46300</v>
      </c>
      <c r="D27" s="5" t="s">
        <v>6</v>
      </c>
      <c r="E27" s="16">
        <f>IF(E26&gt;=$K$2,"",C27+6)</f>
        <v>46306</v>
      </c>
      <c r="F27" s="17">
        <v>7</v>
      </c>
      <c r="G27" s="17">
        <v>2</v>
      </c>
      <c r="H27" s="17">
        <v>2</v>
      </c>
      <c r="I27" s="11">
        <f t="shared" si="1"/>
        <v>0.2857142857142857</v>
      </c>
      <c r="J27" s="10" t="str">
        <f t="shared" si="2"/>
        <v>○</v>
      </c>
      <c r="K27" s="26"/>
      <c r="L27" s="27"/>
      <c r="M27" s="36"/>
    </row>
    <row r="28" spans="1:18" ht="17.100000000000001" customHeight="1" x14ac:dyDescent="0.2">
      <c r="A28" s="8">
        <f>IF(E27&gt;=$K$2,"",MONTH(C28))</f>
        <v>10</v>
      </c>
      <c r="B28" s="9">
        <f>IF(E27&gt;=$K$2,"",WEEKNUM(C28,2)-WEEKNUM(DATE(YEAR(C28),MONTH(C28),1),2)+1)</f>
        <v>3</v>
      </c>
      <c r="C28" s="15">
        <f>IF(E27&gt;=$K$2,"",C27+7)</f>
        <v>46307</v>
      </c>
      <c r="D28" s="5" t="s">
        <v>6</v>
      </c>
      <c r="E28" s="16">
        <f>IF(E27&gt;=$K$2,"",C28+6)</f>
        <v>46313</v>
      </c>
      <c r="F28" s="17">
        <v>7</v>
      </c>
      <c r="G28" s="17">
        <v>2</v>
      </c>
      <c r="H28" s="17">
        <v>3</v>
      </c>
      <c r="I28" s="11">
        <f t="shared" si="1"/>
        <v>0.42857142857142855</v>
      </c>
      <c r="J28" s="10" t="str">
        <f t="shared" si="2"/>
        <v>○</v>
      </c>
      <c r="K28" s="26"/>
      <c r="L28" s="27"/>
      <c r="M28" s="36"/>
    </row>
    <row r="29" spans="1:18" ht="17.100000000000001" customHeight="1" x14ac:dyDescent="0.2">
      <c r="A29" s="8" t="str">
        <f>IF(E28&gt;=$K$2,"",MONTH(C29))</f>
        <v/>
      </c>
      <c r="B29" s="9" t="str">
        <f>IF(E28&gt;=$K$2,"",WEEKNUM(C29,2)-WEEKNUM(DATE(YEAR(C29),MONTH(C29),1),2)+1)</f>
        <v/>
      </c>
      <c r="C29" s="15" t="str">
        <f>IF(E28&gt;=$K$2,"",C28+7)</f>
        <v/>
      </c>
      <c r="D29" s="5" t="s">
        <v>6</v>
      </c>
      <c r="E29" s="16" t="str">
        <f>IF(E28&gt;=$K$2,"",C29+6)</f>
        <v/>
      </c>
      <c r="F29" s="17"/>
      <c r="G29" s="17"/>
      <c r="H29" s="17"/>
      <c r="I29" s="11" t="str">
        <f t="shared" si="1"/>
        <v/>
      </c>
      <c r="J29" s="10" t="str">
        <f t="shared" si="2"/>
        <v/>
      </c>
      <c r="K29" s="26"/>
      <c r="L29" s="27"/>
      <c r="M29" s="36"/>
    </row>
    <row r="30" spans="1:18" ht="17.100000000000001" customHeight="1" x14ac:dyDescent="0.2">
      <c r="A30" s="8" t="str">
        <f>IF(E29&gt;=$K$2,"",MONTH(C30))</f>
        <v/>
      </c>
      <c r="B30" s="9" t="str">
        <f>IF(E29&gt;=$K$2,"",WEEKNUM(C30,2)-WEEKNUM(DATE(YEAR(C30),MONTH(C30),1),2)+1)</f>
        <v/>
      </c>
      <c r="C30" s="15" t="str">
        <f>IF(E29&gt;=$K$2,"",C29+7)</f>
        <v/>
      </c>
      <c r="D30" s="5" t="s">
        <v>6</v>
      </c>
      <c r="E30" s="16" t="str">
        <f>IF(E29&gt;=$K$2,"",C30+6)</f>
        <v/>
      </c>
      <c r="F30" s="17"/>
      <c r="G30" s="17"/>
      <c r="H30" s="17"/>
      <c r="I30" s="11" t="str">
        <f t="shared" si="1"/>
        <v/>
      </c>
      <c r="J30" s="10" t="str">
        <f t="shared" si="2"/>
        <v/>
      </c>
      <c r="K30" s="26"/>
      <c r="L30" s="27"/>
      <c r="M30" s="36"/>
    </row>
    <row r="31" spans="1:18" ht="5.0999999999999996" customHeight="1" x14ac:dyDescent="0.2">
      <c r="A31" s="6"/>
      <c r="B31" s="6"/>
      <c r="D31" s="6"/>
      <c r="M31" s="6"/>
    </row>
    <row r="32" spans="1:18" ht="16.95" customHeight="1" x14ac:dyDescent="0.2">
      <c r="A32" s="26" t="s">
        <v>10</v>
      </c>
      <c r="B32" s="27"/>
      <c r="C32" s="27"/>
      <c r="D32" s="27"/>
      <c r="E32" s="36"/>
      <c r="F32" s="13">
        <f>SUM(F10:F30)</f>
        <v>130</v>
      </c>
      <c r="G32" s="13">
        <f>SUM(G10:G30)</f>
        <v>36</v>
      </c>
      <c r="H32" s="13">
        <f>SUM(H10:H30)</f>
        <v>42</v>
      </c>
      <c r="I32" s="11">
        <f t="shared" ref="I32" si="4">IF(F32=0,"",H32/F32)</f>
        <v>0.32307692307692309</v>
      </c>
      <c r="J32" s="13" t="str">
        <f>IF(Q32&gt;0,"×","○")</f>
        <v>×</v>
      </c>
      <c r="K32" s="43" t="str">
        <f>IF(J32="○","完全週休２日達成",IF(I32&gt;28.5%,"通期または月単位の週休２日達成","週休２日未達成"))</f>
        <v>通期または月単位の週休２日達成</v>
      </c>
      <c r="L32" s="44"/>
      <c r="M32" s="45"/>
      <c r="P32" s="14" t="s">
        <v>9</v>
      </c>
      <c r="Q32" s="2">
        <f>COUNTIF(J10:J30,"×")</f>
        <v>1</v>
      </c>
    </row>
    <row r="33" ht="16.95" customHeight="1" x14ac:dyDescent="0.2"/>
    <row r="34" ht="16.95" customHeight="1" x14ac:dyDescent="0.2"/>
    <row r="35" ht="16.95" customHeight="1" x14ac:dyDescent="0.2"/>
    <row r="36" ht="16.95" customHeight="1" x14ac:dyDescent="0.2"/>
    <row r="37" ht="16.95" customHeight="1" x14ac:dyDescent="0.2"/>
    <row r="38" ht="16.95" customHeight="1" x14ac:dyDescent="0.2"/>
    <row r="39" ht="16.95" customHeight="1" x14ac:dyDescent="0.2"/>
  </sheetData>
  <mergeCells count="40">
    <mergeCell ref="K30:M30"/>
    <mergeCell ref="K29:M29"/>
    <mergeCell ref="A32:E32"/>
    <mergeCell ref="C4:H4"/>
    <mergeCell ref="C5:H5"/>
    <mergeCell ref="C6:H6"/>
    <mergeCell ref="F8:F9"/>
    <mergeCell ref="G8:G9"/>
    <mergeCell ref="H8:H9"/>
    <mergeCell ref="K1:M1"/>
    <mergeCell ref="K8:M9"/>
    <mergeCell ref="A4:B4"/>
    <mergeCell ref="A5:B5"/>
    <mergeCell ref="A6:B6"/>
    <mergeCell ref="A8:E9"/>
    <mergeCell ref="K2:M2"/>
    <mergeCell ref="I2:J2"/>
    <mergeCell ref="I1:J1"/>
    <mergeCell ref="K10:M10"/>
    <mergeCell ref="K11:M11"/>
    <mergeCell ref="I8:I9"/>
    <mergeCell ref="J8:J9"/>
    <mergeCell ref="K12:M12"/>
    <mergeCell ref="K13:M13"/>
    <mergeCell ref="K14:M14"/>
    <mergeCell ref="K15:M15"/>
    <mergeCell ref="K16:M16"/>
    <mergeCell ref="K17:M17"/>
    <mergeCell ref="K18:M18"/>
    <mergeCell ref="K19:M19"/>
    <mergeCell ref="K20:M20"/>
    <mergeCell ref="K21:M21"/>
    <mergeCell ref="K22:M22"/>
    <mergeCell ref="K23:M23"/>
    <mergeCell ref="K24:M24"/>
    <mergeCell ref="K25:M25"/>
    <mergeCell ref="K26:M26"/>
    <mergeCell ref="K27:M27"/>
    <mergeCell ref="K28:M28"/>
    <mergeCell ref="K32:M32"/>
  </mergeCells>
  <phoneticPr fontId="1"/>
  <dataValidations count="1">
    <dataValidation type="list" allowBlank="1" showInputMessage="1" showErrorMessage="1" sqref="K4" xr:uid="{5AAFF42A-EB85-4D4D-A713-595F9F0A074D}">
      <formula1>$P$13:$P$19</formula1>
    </dataValidation>
  </dataValidations>
  <pageMargins left="0.70866141732283472" right="0.70866141732283472" top="0.74803149606299213" bottom="0.74803149606299213" header="0.31496062992125984" footer="0.31496062992125984"/>
  <pageSetup paperSize="9" scale="9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様式１（月単位）</vt:lpstr>
      <vt:lpstr>様式１（週単位）</vt:lpstr>
      <vt:lpstr>'様式１（月単位）'!Print_Area</vt:lpstr>
      <vt:lpstr>'様式１（週単位）'!Print_Area</vt:lpstr>
      <vt:lpstr>'様式１（月単位）'!Print_Titles</vt:lpstr>
      <vt:lpstr>'様式１（週単位）'!Print_Titles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2024-03-13T02:18:33Z</dcterms:created>
  <dcterms:modified xsi:type="dcterms:W3CDTF">2026-03-30T08:48:54Z</dcterms:modified>
</cp:coreProperties>
</file>