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updateLinks="never" codeName="ThisWorkbook" defaultThemeVersion="124226"/>
  <mc:AlternateContent xmlns:mc="http://schemas.openxmlformats.org/markup-compatibility/2006">
    <mc:Choice Requires="x15">
      <x15ac:absPath xmlns:x15ac="http://schemas.microsoft.com/office/spreadsheetml/2010/11/ac" url="C:\Users\36234\Desktop\HPきれいにしよう\R8.7.9処遇改善加算さしかえ\"/>
    </mc:Choice>
  </mc:AlternateContent>
  <xr:revisionPtr revIDLastSave="0" documentId="8_{89844F7A-5674-42B5-A7B3-74747226EAC8}" xr6:coauthVersionLast="47" xr6:coauthVersionMax="47" xr10:uidLastSave="{00000000-0000-0000-0000-000000000000}"/>
  <bookViews>
    <workbookView xWindow="-108" yWindow="-108" windowWidth="23256" windowHeight="1245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基本情報入力シート!$A$1:$Z$56</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EBA2A9AF-77DA-4E7B-9962-4FDDB063DD46}">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<sst xmlns="http://schemas.openxmlformats.org/spreadsheetml/2006/main" count="4778" uniqueCount="2263">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</sst>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67">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lignment vertical="center"/>
    </xf>
    <xf numFmtId="0" fontId="89" fillId="0" borderId="0" xfId="0" applyFont="1">
      <alignment vertical="center"/>
    </xf>
    <xf numFmtId="0" fontId="16" fillId="0" borderId="0" xfId="0" applyFont="1">
      <alignment vertical="center"/>
    </xf>
    <xf numFmtId="0" fontId="17" fillId="0" borderId="0" xfId="0" applyFont="1">
      <alignment vertical="center"/>
    </xf>
    <xf numFmtId="0" fontId="90" fillId="0" borderId="0" xfId="0" applyFont="1">
      <alignment vertical="center"/>
    </xf>
    <xf numFmtId="0" fontId="12" fillId="0" borderId="0" xfId="0" applyFont="1">
      <alignment vertical="center"/>
    </xf>
    <xf numFmtId="0" fontId="17" fillId="0" borderId="0" xfId="0" applyFont="1" applyAlignment="1">
      <alignment vertical="center" wrapText="1"/>
    </xf>
    <xf numFmtId="0" fontId="18" fillId="0" borderId="0" xfId="0" applyFont="1">
      <alignment vertical="center"/>
    </xf>
    <xf numFmtId="0" fontId="19" fillId="0" borderId="0" xfId="0" applyFont="1">
      <alignment vertical="center"/>
    </xf>
    <xf numFmtId="0" fontId="12" fillId="0" borderId="13" xfId="0" applyFont="1" applyBorder="1">
      <alignment vertical="center"/>
    </xf>
    <xf numFmtId="0" fontId="12" fillId="0" borderId="14" xfId="0" applyFont="1" applyBorder="1">
      <alignment vertical="center"/>
    </xf>
    <xf numFmtId="0" fontId="12" fillId="0" borderId="26" xfId="0" applyFont="1" applyBorder="1">
      <alignment vertical="center"/>
    </xf>
    <xf numFmtId="0" fontId="12" fillId="0" borderId="21" xfId="0" applyFont="1" applyBorder="1">
      <alignment vertical="center"/>
    </xf>
    <xf numFmtId="0" fontId="12" fillId="0" borderId="22" xfId="0" applyFont="1" applyBorder="1">
      <alignment vertical="center"/>
    </xf>
    <xf numFmtId="0" fontId="12" fillId="0" borderId="36" xfId="0" applyFont="1" applyBorder="1">
      <alignment vertical="center"/>
    </xf>
    <xf numFmtId="0" fontId="12" fillId="0" borderId="14" xfId="0" applyFont="1" applyBorder="1" applyAlignment="1">
      <alignment vertical="center" shrinkToFit="1"/>
    </xf>
    <xf numFmtId="0" fontId="12" fillId="0" borderId="0" xfId="0" applyFont="1" applyAlignment="1">
      <alignment horizontal="center" vertical="center" wrapText="1"/>
    </xf>
    <xf numFmtId="0" fontId="42" fillId="4" borderId="27" xfId="0" applyFont="1" applyFill="1" applyBorder="1" applyAlignment="1">
      <alignment horizontal="center" vertical="center"/>
    </xf>
    <xf numFmtId="0" fontId="62" fillId="0" borderId="0" xfId="0" applyFont="1" applyAlignment="1">
      <alignment horizontal="left" vertical="center"/>
    </xf>
    <xf numFmtId="0" fontId="62" fillId="0" borderId="0" xfId="0" applyFont="1" applyAlignment="1">
      <alignment horizontal="left" vertical="center" wrapText="1"/>
    </xf>
    <xf numFmtId="0" fontId="85" fillId="0" borderId="0" xfId="0" applyFont="1">
      <alignment vertical="center"/>
    </xf>
    <xf numFmtId="0" fontId="91" fillId="0" borderId="0" xfId="0" applyFont="1" applyAlignment="1">
      <alignment horizontal="left" vertical="center" wrapText="1"/>
    </xf>
    <xf numFmtId="0" fontId="62" fillId="2" borderId="0" xfId="0" applyFont="1" applyFill="1" applyAlignment="1">
      <alignment horizontal="left" vertical="center" wrapText="1"/>
    </xf>
    <xf numFmtId="0" fontId="62" fillId="0" borderId="2" xfId="0" applyFont="1" applyBorder="1">
      <alignment vertical="center"/>
    </xf>
    <xf numFmtId="0" fontId="62" fillId="0" borderId="3" xfId="0" applyFont="1" applyBorder="1">
      <alignment vertical="center"/>
    </xf>
    <xf numFmtId="0" fontId="62" fillId="0" borderId="2" xfId="0" applyFont="1" applyBorder="1" applyAlignment="1">
      <alignment horizontal="center" vertical="center"/>
    </xf>
    <xf numFmtId="0" fontId="12" fillId="0" borderId="0" xfId="0" applyFont="1" applyAlignment="1">
      <alignment horizontal="right" vertical="top" wrapText="1"/>
    </xf>
    <xf numFmtId="0" fontId="12" fillId="0" borderId="0" xfId="0" applyFont="1" applyAlignment="1">
      <alignment horizontal="left" vertical="top" wrapText="1"/>
    </xf>
    <xf numFmtId="0" fontId="12" fillId="0" borderId="56" xfId="0" applyFont="1" applyBorder="1" applyAlignment="1">
      <alignment horizontal="center" vertical="center"/>
    </xf>
    <xf numFmtId="0" fontId="12" fillId="0" borderId="19" xfId="0" applyFont="1" applyBorder="1" applyAlignment="1">
      <alignment horizontal="center" vertical="center"/>
    </xf>
    <xf numFmtId="176" fontId="12" fillId="0" borderId="4" xfId="0" applyNumberFormat="1" applyFont="1" applyBorder="1" applyAlignment="1">
      <alignment horizontal="center" vertical="center"/>
    </xf>
    <xf numFmtId="178" fontId="12" fillId="0" borderId="0" xfId="0" applyNumberFormat="1" applyFont="1">
      <alignment vertical="center"/>
    </xf>
    <xf numFmtId="0" fontId="12" fillId="0" borderId="2" xfId="0" applyFont="1" applyBorder="1" applyAlignment="1">
      <alignment horizontal="center" vertical="center"/>
    </xf>
    <xf numFmtId="0" fontId="0" fillId="2" borderId="0" xfId="0" applyFill="1">
      <alignment vertical="center"/>
    </xf>
    <xf numFmtId="0" fontId="12" fillId="2" borderId="0" xfId="0" applyFont="1" applyFill="1">
      <alignment vertical="center"/>
    </xf>
    <xf numFmtId="0" fontId="20" fillId="2" borderId="0" xfId="0" applyFont="1" applyFill="1" applyAlignment="1">
      <alignment horizontal="center" vertical="center"/>
    </xf>
    <xf numFmtId="0" fontId="19" fillId="2" borderId="0" xfId="0" applyFont="1" applyFill="1">
      <alignment vertical="center"/>
    </xf>
    <xf numFmtId="0" fontId="22" fillId="2" borderId="0" xfId="0" applyFont="1" applyFill="1">
      <alignment vertical="center"/>
    </xf>
    <xf numFmtId="0" fontId="22" fillId="0" borderId="0" xfId="0" applyFont="1">
      <alignment vertical="center"/>
    </xf>
    <xf numFmtId="0" fontId="21" fillId="2" borderId="5" xfId="0" applyFont="1" applyFill="1" applyBorder="1">
      <alignment vertical="center"/>
    </xf>
    <xf numFmtId="0" fontId="21" fillId="2" borderId="2" xfId="0" applyFont="1" applyFill="1" applyBorder="1">
      <alignment vertical="center"/>
    </xf>
    <xf numFmtId="0" fontId="21" fillId="2" borderId="3" xfId="0" applyFont="1" applyFill="1" applyBorder="1">
      <alignment vertical="center"/>
    </xf>
    <xf numFmtId="0" fontId="22" fillId="2" borderId="3" xfId="0" applyFont="1" applyFill="1" applyBorder="1">
      <alignment vertical="center"/>
    </xf>
    <xf numFmtId="0" fontId="23" fillId="0" borderId="0" xfId="0" applyFont="1">
      <alignment vertical="center"/>
    </xf>
    <xf numFmtId="0" fontId="28" fillId="0" borderId="0" xfId="0" applyFont="1">
      <alignment vertical="center"/>
    </xf>
    <xf numFmtId="0" fontId="19" fillId="2" borderId="0" xfId="0" applyFont="1" applyFill="1" applyAlignment="1">
      <alignment horizontal="left" vertical="center"/>
    </xf>
    <xf numFmtId="0" fontId="12" fillId="2" borderId="0" xfId="0" applyFont="1" applyFill="1" applyAlignment="1">
      <alignment horizontal="center" vertical="center"/>
    </xf>
    <xf numFmtId="0" fontId="12" fillId="2" borderId="0" xfId="0" applyFont="1" applyFill="1" applyAlignment="1">
      <alignment vertical="center" shrinkToFit="1"/>
    </xf>
    <xf numFmtId="0" fontId="12" fillId="2" borderId="0" xfId="0" applyFont="1" applyFill="1" applyAlignment="1">
      <alignment horizontal="left" vertical="center"/>
    </xf>
    <xf numFmtId="0" fontId="26" fillId="2" borderId="0" xfId="0" applyFont="1" applyFill="1">
      <alignment vertical="center"/>
    </xf>
    <xf numFmtId="0" fontId="25" fillId="2" borderId="0" xfId="0" applyFont="1" applyFill="1">
      <alignment vertical="center"/>
    </xf>
    <xf numFmtId="0" fontId="21" fillId="2" borderId="0" xfId="0" applyFont="1" applyFill="1" applyAlignment="1">
      <alignment horizontal="left" vertical="center"/>
    </xf>
    <xf numFmtId="0" fontId="21" fillId="2" borderId="0" xfId="0" applyFont="1" applyFill="1" applyAlignment="1">
      <alignment horizontal="center" vertical="center"/>
    </xf>
    <xf numFmtId="0" fontId="21" fillId="2" borderId="0" xfId="0" applyFont="1" applyFill="1" applyAlignment="1">
      <alignment vertical="center" shrinkToFit="1"/>
    </xf>
    <xf numFmtId="176" fontId="17" fillId="2" borderId="0" xfId="0" applyNumberFormat="1" applyFont="1" applyFill="1" applyAlignment="1">
      <alignment horizontal="right" vertical="center"/>
    </xf>
    <xf numFmtId="0" fontId="17" fillId="2" borderId="0" xfId="0" applyFont="1" applyFill="1" applyAlignment="1">
      <alignment horizontal="right" vertical="center"/>
    </xf>
    <xf numFmtId="0" fontId="27" fillId="2" borderId="0" xfId="0" applyFont="1" applyFill="1" applyAlignment="1">
      <alignment horizontal="right" vertical="center"/>
    </xf>
    <xf numFmtId="0" fontId="23" fillId="2" borderId="0" xfId="0" applyFont="1" applyFill="1">
      <alignment vertical="center"/>
    </xf>
    <xf numFmtId="0" fontId="31" fillId="2" borderId="2" xfId="0" applyFont="1" applyFill="1" applyBorder="1" applyAlignment="1">
      <alignment horizontal="center" vertical="center"/>
    </xf>
    <xf numFmtId="0" fontId="31" fillId="0" borderId="80" xfId="0" applyFont="1" applyBorder="1">
      <alignment vertical="center"/>
    </xf>
    <xf numFmtId="0" fontId="31" fillId="0" borderId="49" xfId="0" applyFont="1" applyBorder="1">
      <alignment vertical="center"/>
    </xf>
    <xf numFmtId="0" fontId="25" fillId="2" borderId="0" xfId="0" applyFont="1" applyFill="1" applyAlignment="1">
      <alignment horizontal="left" vertical="center"/>
    </xf>
    <xf numFmtId="0" fontId="25" fillId="2" borderId="0" xfId="0" applyFont="1" applyFill="1" applyAlignment="1">
      <alignment horizontal="center" vertical="center" wrapText="1"/>
    </xf>
    <xf numFmtId="0" fontId="31" fillId="2" borderId="0" xfId="0" applyFont="1" applyFill="1" applyAlignment="1">
      <alignment horizontal="center" vertical="center" wrapText="1"/>
    </xf>
    <xf numFmtId="0" fontId="25" fillId="2" borderId="0" xfId="0" applyFont="1" applyFill="1" applyAlignment="1">
      <alignment horizontal="center" vertical="center" wrapText="1" shrinkToFit="1"/>
    </xf>
    <xf numFmtId="0" fontId="25" fillId="2" borderId="0" xfId="0" applyFont="1" applyFill="1" applyAlignment="1">
      <alignment horizontal="left" vertical="top" wrapText="1" shrinkToFit="1"/>
    </xf>
    <xf numFmtId="176" fontId="31" fillId="2" borderId="0" xfId="0" applyNumberFormat="1" applyFont="1" applyFill="1">
      <alignment vertical="center"/>
    </xf>
    <xf numFmtId="176" fontId="31" fillId="0" borderId="0" xfId="0" applyNumberFormat="1" applyFont="1">
      <alignment vertical="center"/>
    </xf>
    <xf numFmtId="0" fontId="30" fillId="2" borderId="0" xfId="0" applyFont="1" applyFill="1" applyAlignment="1">
      <alignment horizontal="center" vertical="top"/>
    </xf>
    <xf numFmtId="0" fontId="27" fillId="2" borderId="0" xfId="0" applyFont="1" applyFill="1">
      <alignment vertical="center"/>
    </xf>
    <xf numFmtId="0" fontId="25" fillId="2" borderId="0" xfId="0" applyFont="1" applyFill="1" applyAlignment="1">
      <alignment horizontal="left" vertical="top" wrapText="1"/>
    </xf>
    <xf numFmtId="0" fontId="31" fillId="2" borderId="0" xfId="0" applyFont="1" applyFill="1" applyAlignment="1">
      <alignment horizontal="left" vertical="center" wrapText="1"/>
    </xf>
    <xf numFmtId="0" fontId="31" fillId="2" borderId="0" xfId="0" applyFont="1" applyFill="1" applyAlignment="1">
      <alignment horizontal="left" vertical="center"/>
    </xf>
    <xf numFmtId="176" fontId="30" fillId="2" borderId="0" xfId="0" applyNumberFormat="1" applyFont="1" applyFill="1" applyAlignment="1">
      <alignment horizontal="right" vertical="center"/>
    </xf>
    <xf numFmtId="176" fontId="22" fillId="2" borderId="0" xfId="0" applyNumberFormat="1" applyFont="1" applyFill="1" applyAlignment="1">
      <alignment horizontal="right" vertical="center"/>
    </xf>
    <xf numFmtId="0" fontId="31" fillId="2" borderId="0" xfId="0" applyFont="1" applyFill="1">
      <alignment vertical="center"/>
    </xf>
    <xf numFmtId="0" fontId="30" fillId="2" borderId="5" xfId="0" applyFont="1" applyFill="1" applyBorder="1" applyAlignment="1">
      <alignment horizontal="center" vertical="center"/>
    </xf>
    <xf numFmtId="176" fontId="31" fillId="0" borderId="7" xfId="0" applyNumberFormat="1" applyFont="1" applyBorder="1">
      <alignment vertical="center"/>
    </xf>
    <xf numFmtId="0" fontId="0" fillId="2" borderId="17" xfId="0" applyFill="1" applyBorder="1">
      <alignment vertical="center"/>
    </xf>
    <xf numFmtId="176" fontId="31" fillId="2" borderId="0" xfId="0" applyNumberFormat="1" applyFont="1" applyFill="1" applyAlignment="1">
      <alignment vertical="center" textRotation="255"/>
    </xf>
    <xf numFmtId="0" fontId="30" fillId="2" borderId="17" xfId="0" applyFont="1" applyFill="1" applyBorder="1" applyAlignment="1">
      <alignment horizontal="center" vertical="center"/>
    </xf>
    <xf numFmtId="176" fontId="31" fillId="0" borderId="4" xfId="0" applyNumberFormat="1" applyFont="1" applyBorder="1">
      <alignment vertical="center"/>
    </xf>
    <xf numFmtId="0" fontId="30" fillId="2" borderId="0" xfId="0" applyFont="1" applyFill="1">
      <alignment vertical="center"/>
    </xf>
    <xf numFmtId="0" fontId="30" fillId="2" borderId="0" xfId="0" applyFont="1" applyFill="1" applyAlignment="1">
      <alignment horizontal="left" vertical="center" wrapText="1"/>
    </xf>
    <xf numFmtId="0" fontId="0" fillId="2" borderId="0" xfId="0" applyFill="1" applyAlignment="1">
      <alignment horizontal="left" vertical="center" wrapText="1"/>
    </xf>
    <xf numFmtId="0" fontId="25" fillId="2" borderId="0" xfId="0" applyFont="1" applyFill="1" applyAlignment="1">
      <alignment horizontal="center" vertical="top"/>
    </xf>
    <xf numFmtId="0" fontId="25" fillId="2" borderId="0" xfId="0" applyFont="1" applyFill="1" applyAlignment="1">
      <alignment vertical="top" wrapText="1"/>
    </xf>
    <xf numFmtId="0" fontId="31" fillId="0" borderId="2" xfId="0" applyFont="1" applyBorder="1" applyAlignment="1">
      <alignment horizontal="center" vertical="center"/>
    </xf>
    <xf numFmtId="0" fontId="9" fillId="4" borderId="27" xfId="0" applyFont="1" applyFill="1" applyBorder="1" applyAlignment="1">
      <alignment horizontal="center" vertical="center"/>
    </xf>
    <xf numFmtId="0" fontId="9" fillId="2" borderId="0" xfId="0" applyFont="1" applyFill="1" applyAlignment="1">
      <alignment horizontal="left" vertical="center"/>
    </xf>
    <xf numFmtId="0" fontId="30" fillId="2" borderId="0" xfId="0" applyFont="1" applyFill="1" applyAlignment="1">
      <alignment horizontal="right" vertical="top"/>
    </xf>
    <xf numFmtId="0" fontId="0" fillId="2" borderId="0" xfId="0" applyFill="1" applyAlignment="1">
      <alignment horizontal="center" vertical="center"/>
    </xf>
    <xf numFmtId="0" fontId="27" fillId="2" borderId="0" xfId="0" applyFont="1" applyFill="1" applyAlignment="1">
      <alignment vertical="center" wrapText="1"/>
    </xf>
    <xf numFmtId="0" fontId="27" fillId="0" borderId="0" xfId="0" applyFont="1" applyAlignment="1">
      <alignment vertical="center" wrapText="1"/>
    </xf>
    <xf numFmtId="0" fontId="33" fillId="2" borderId="0" xfId="0" applyFont="1" applyFill="1">
      <alignment vertical="center"/>
    </xf>
    <xf numFmtId="0" fontId="33" fillId="0" borderId="0" xfId="0" applyFont="1">
      <alignment vertical="center"/>
    </xf>
    <xf numFmtId="0" fontId="34" fillId="0" borderId="0" xfId="0" applyFont="1">
      <alignment vertical="center"/>
    </xf>
    <xf numFmtId="0" fontId="80" fillId="0" borderId="137" xfId="0" applyFont="1" applyBorder="1" applyAlignment="1">
      <alignment horizontal="center" vertical="center"/>
    </xf>
    <xf numFmtId="0" fontId="80" fillId="0" borderId="0" xfId="0" applyFont="1" applyAlignment="1">
      <alignment horizontal="center" vertical="center"/>
    </xf>
    <xf numFmtId="0" fontId="26" fillId="4" borderId="27" xfId="0" applyFont="1" applyFill="1" applyBorder="1" applyAlignment="1">
      <alignment horizontal="center" vertical="center"/>
    </xf>
    <xf numFmtId="0" fontId="27" fillId="2" borderId="1" xfId="0" applyFont="1" applyFill="1" applyBorder="1">
      <alignment vertical="center"/>
    </xf>
    <xf numFmtId="0" fontId="27" fillId="2" borderId="4" xfId="0" applyFont="1" applyFill="1" applyBorder="1">
      <alignment vertical="center"/>
    </xf>
    <xf numFmtId="0" fontId="27" fillId="2" borderId="0" xfId="0" applyFont="1" applyFill="1" applyAlignment="1">
      <alignment horizontal="left" vertical="center"/>
    </xf>
    <xf numFmtId="0" fontId="80" fillId="0" borderId="144" xfId="0" applyFont="1" applyBorder="1" applyAlignment="1">
      <alignment horizontal="center" vertical="center"/>
    </xf>
    <xf numFmtId="49" fontId="19" fillId="2" borderId="0" xfId="0" applyNumberFormat="1" applyFont="1" applyFill="1">
      <alignment vertical="center"/>
    </xf>
    <xf numFmtId="0" fontId="80" fillId="0" borderId="145" xfId="0" applyFont="1" applyBorder="1" applyAlignment="1">
      <alignment horizontal="center" vertical="center" wrapText="1"/>
    </xf>
    <xf numFmtId="0" fontId="80" fillId="0" borderId="143" xfId="0" applyFont="1" applyBorder="1" applyAlignment="1">
      <alignment horizontal="center" vertical="center"/>
    </xf>
    <xf numFmtId="0" fontId="81" fillId="0" borderId="0" xfId="0" applyFont="1" applyAlignment="1">
      <alignment horizontal="center" vertical="center" wrapText="1"/>
    </xf>
    <xf numFmtId="0" fontId="80" fillId="2" borderId="0" xfId="0" applyFont="1" applyFill="1" applyAlignment="1">
      <alignment horizontal="center" vertical="center"/>
    </xf>
    <xf numFmtId="0" fontId="29" fillId="2" borderId="0" xfId="0" applyFont="1" applyFill="1" applyAlignment="1">
      <alignment vertical="center" wrapText="1"/>
    </xf>
    <xf numFmtId="49" fontId="25" fillId="2" borderId="0" xfId="0" applyNumberFormat="1" applyFont="1" applyFill="1" applyAlignment="1">
      <alignment horizontal="center" vertical="top"/>
    </xf>
    <xf numFmtId="0" fontId="25" fillId="2" borderId="0" xfId="0" applyFont="1" applyFill="1" applyAlignment="1">
      <alignment horizontal="left" vertical="center" wrapText="1"/>
    </xf>
    <xf numFmtId="0" fontId="25" fillId="2" borderId="51" xfId="0" applyFont="1" applyFill="1" applyBorder="1" applyAlignment="1">
      <alignment horizontal="center" vertical="center" wrapText="1"/>
    </xf>
    <xf numFmtId="0" fontId="22" fillId="2" borderId="15" xfId="0" applyFont="1" applyFill="1" applyBorder="1">
      <alignment vertical="center"/>
    </xf>
    <xf numFmtId="0" fontId="65" fillId="2" borderId="0" xfId="0" applyFont="1" applyFill="1">
      <alignment vertical="center"/>
    </xf>
    <xf numFmtId="0" fontId="27" fillId="2" borderId="112" xfId="0" applyFont="1" applyFill="1" applyBorder="1" applyAlignment="1">
      <alignment horizontal="center" vertical="center"/>
    </xf>
    <xf numFmtId="0" fontId="27" fillId="2" borderId="6" xfId="0" applyFont="1" applyFill="1" applyBorder="1">
      <alignment vertical="center"/>
    </xf>
    <xf numFmtId="176" fontId="27" fillId="2" borderId="0" xfId="0" applyNumberFormat="1" applyFont="1" applyFill="1" applyAlignment="1">
      <alignment vertical="center" wrapText="1"/>
    </xf>
    <xf numFmtId="0" fontId="21" fillId="2" borderId="0" xfId="0" applyFont="1" applyFill="1">
      <alignment vertical="center"/>
    </xf>
    <xf numFmtId="0" fontId="25" fillId="2" borderId="18" xfId="0" applyFont="1" applyFill="1" applyBorder="1">
      <alignment vertical="center"/>
    </xf>
    <xf numFmtId="0" fontId="27" fillId="2" borderId="96" xfId="0" applyFont="1" applyFill="1" applyBorder="1" applyAlignment="1">
      <alignment horizontal="center" vertical="center"/>
    </xf>
    <xf numFmtId="0" fontId="27" fillId="2" borderId="9" xfId="0" applyFont="1" applyFill="1" applyBorder="1">
      <alignment vertical="center"/>
    </xf>
    <xf numFmtId="176" fontId="27" fillId="2" borderId="9" xfId="0" applyNumberFormat="1" applyFont="1" applyFill="1" applyBorder="1" applyAlignment="1">
      <alignment vertical="center" wrapText="1"/>
    </xf>
    <xf numFmtId="0" fontId="21" fillId="2" borderId="9" xfId="0" applyFont="1" applyFill="1" applyBorder="1">
      <alignment vertical="center"/>
    </xf>
    <xf numFmtId="0" fontId="25" fillId="2" borderId="9" xfId="0" applyFont="1" applyFill="1" applyBorder="1">
      <alignment vertical="center"/>
    </xf>
    <xf numFmtId="0" fontId="25" fillId="2" borderId="10" xfId="0" applyFont="1" applyFill="1" applyBorder="1">
      <alignment vertical="center"/>
    </xf>
    <xf numFmtId="0" fontId="27" fillId="2" borderId="88" xfId="0" applyFont="1" applyFill="1" applyBorder="1" applyAlignment="1">
      <alignment horizontal="center" vertical="center"/>
    </xf>
    <xf numFmtId="0" fontId="27" fillId="2" borderId="89" xfId="0" applyFont="1" applyFill="1" applyBorder="1">
      <alignment vertical="center"/>
    </xf>
    <xf numFmtId="0" fontId="27" fillId="2" borderId="15" xfId="0" applyFont="1" applyFill="1" applyBorder="1" applyAlignment="1">
      <alignment vertical="center" wrapText="1"/>
    </xf>
    <xf numFmtId="176" fontId="27" fillId="2" borderId="15" xfId="0" applyNumberFormat="1" applyFont="1" applyFill="1" applyBorder="1" applyAlignment="1">
      <alignment vertical="center" wrapText="1"/>
    </xf>
    <xf numFmtId="0" fontId="21" fillId="2" borderId="15" xfId="0" applyFont="1" applyFill="1" applyBorder="1">
      <alignment vertical="center"/>
    </xf>
    <xf numFmtId="0" fontId="25" fillId="2" borderId="15" xfId="0" applyFont="1" applyFill="1" applyBorder="1">
      <alignment vertical="center"/>
    </xf>
    <xf numFmtId="0" fontId="25" fillId="2" borderId="59" xfId="0" applyFont="1" applyFill="1" applyBorder="1">
      <alignment vertical="center"/>
    </xf>
    <xf numFmtId="0" fontId="30" fillId="2" borderId="0" xfId="0" applyFont="1" applyFill="1" applyAlignment="1">
      <alignment vertical="center" wrapText="1"/>
    </xf>
    <xf numFmtId="0" fontId="27" fillId="2" borderId="0" xfId="0" applyFont="1" applyFill="1" applyAlignment="1">
      <alignment horizontal="center" vertical="center"/>
    </xf>
    <xf numFmtId="176" fontId="22" fillId="2" borderId="0" xfId="0" applyNumberFormat="1" applyFont="1" applyFill="1">
      <alignment vertical="center"/>
    </xf>
    <xf numFmtId="0" fontId="65" fillId="2" borderId="0" xfId="0" applyFont="1" applyFill="1" applyAlignment="1">
      <alignment horizontal="left" vertical="center" wrapText="1"/>
    </xf>
    <xf numFmtId="176" fontId="22" fillId="2" borderId="78" xfId="0" applyNumberFormat="1" applyFont="1" applyFill="1" applyBorder="1">
      <alignment vertical="center"/>
    </xf>
    <xf numFmtId="176" fontId="22" fillId="2" borderId="15" xfId="0" applyNumberFormat="1" applyFont="1" applyFill="1" applyBorder="1">
      <alignment vertical="center"/>
    </xf>
    <xf numFmtId="0" fontId="27" fillId="2" borderId="8" xfId="0" applyFont="1" applyFill="1" applyBorder="1">
      <alignment vertical="center"/>
    </xf>
    <xf numFmtId="0" fontId="68" fillId="2" borderId="9" xfId="0" applyFont="1" applyFill="1" applyBorder="1" applyAlignment="1">
      <alignment vertical="center" wrapText="1"/>
    </xf>
    <xf numFmtId="0" fontId="27" fillId="0" borderId="0" xfId="0" applyFont="1" applyAlignment="1">
      <alignment horizontal="left" vertical="center"/>
    </xf>
    <xf numFmtId="0" fontId="65" fillId="2" borderId="18" xfId="0" applyFont="1" applyFill="1" applyBorder="1">
      <alignment vertical="center"/>
    </xf>
    <xf numFmtId="0" fontId="27" fillId="0" borderId="11" xfId="0" applyFont="1" applyBorder="1" applyAlignment="1">
      <alignment horizontal="center" vertical="center"/>
    </xf>
    <xf numFmtId="0" fontId="27" fillId="2" borderId="11" xfId="0" applyFont="1" applyFill="1" applyBorder="1" applyAlignment="1">
      <alignment vertical="center" wrapText="1"/>
    </xf>
    <xf numFmtId="0" fontId="25" fillId="2" borderId="20" xfId="0" applyFont="1" applyFill="1" applyBorder="1">
      <alignment vertical="center"/>
    </xf>
    <xf numFmtId="0" fontId="21" fillId="28" borderId="21" xfId="0" applyFont="1" applyFill="1" applyBorder="1">
      <alignment vertical="center"/>
    </xf>
    <xf numFmtId="0" fontId="70" fillId="2" borderId="0" xfId="0" applyFont="1" applyFill="1">
      <alignment vertical="center"/>
    </xf>
    <xf numFmtId="0" fontId="82" fillId="0" borderId="0" xfId="0" applyFont="1">
      <alignment vertical="center"/>
    </xf>
    <xf numFmtId="0" fontId="24" fillId="2" borderId="0" xfId="0" applyFont="1" applyFill="1" applyAlignment="1">
      <alignment horizontal="left" vertical="center"/>
    </xf>
    <xf numFmtId="0" fontId="76" fillId="2" borderId="0" xfId="0" applyFont="1" applyFill="1" applyAlignment="1">
      <alignment horizontal="center" vertical="center"/>
    </xf>
    <xf numFmtId="0" fontId="82" fillId="2" borderId="0" xfId="0" applyFont="1" applyFill="1">
      <alignment vertical="center"/>
    </xf>
    <xf numFmtId="0" fontId="25" fillId="2" borderId="108" xfId="0" applyFont="1" applyFill="1" applyBorder="1" applyAlignment="1">
      <alignment horizontal="center" vertical="center" wrapText="1"/>
    </xf>
    <xf numFmtId="176" fontId="22" fillId="2" borderId="33" xfId="0" applyNumberFormat="1" applyFont="1" applyFill="1" applyBorder="1">
      <alignment vertical="center"/>
    </xf>
    <xf numFmtId="0" fontId="72" fillId="2" borderId="0" xfId="0" applyFont="1" applyFill="1">
      <alignment vertical="center"/>
    </xf>
    <xf numFmtId="0" fontId="82" fillId="0" borderId="0" xfId="0" applyFont="1" applyAlignment="1">
      <alignment horizontal="center" vertical="center"/>
    </xf>
    <xf numFmtId="0" fontId="25" fillId="28" borderId="63" xfId="0" applyFont="1" applyFill="1" applyBorder="1" applyAlignment="1">
      <alignment horizontal="center" vertical="center" wrapText="1"/>
    </xf>
    <xf numFmtId="0" fontId="35" fillId="0" borderId="124" xfId="0" applyFont="1" applyBorder="1" applyAlignment="1">
      <alignment horizontal="center" vertical="center"/>
    </xf>
    <xf numFmtId="0" fontId="25" fillId="28" borderId="70" xfId="0" applyFont="1" applyFill="1" applyBorder="1" applyAlignment="1">
      <alignment horizontal="center" vertical="center" wrapText="1"/>
    </xf>
    <xf numFmtId="0" fontId="35" fillId="0" borderId="84" xfId="0" applyFont="1" applyBorder="1" applyAlignment="1">
      <alignment horizontal="center" vertical="center"/>
    </xf>
    <xf numFmtId="0" fontId="25" fillId="28" borderId="44" xfId="0" applyFont="1" applyFill="1" applyBorder="1" applyAlignment="1">
      <alignment horizontal="center" vertical="center" wrapText="1"/>
    </xf>
    <xf numFmtId="0" fontId="35" fillId="0" borderId="125" xfId="0" applyFont="1" applyBorder="1" applyAlignment="1">
      <alignment horizontal="center" vertical="center"/>
    </xf>
    <xf numFmtId="0" fontId="27" fillId="2" borderId="39" xfId="0" applyFont="1" applyFill="1" applyBorder="1" applyAlignment="1">
      <alignment horizontal="center" vertical="center"/>
    </xf>
    <xf numFmtId="0" fontId="27" fillId="2" borderId="0" xfId="0" applyFont="1" applyFill="1" applyAlignment="1">
      <alignment horizontal="left" vertical="center" wrapText="1"/>
    </xf>
    <xf numFmtId="0" fontId="67" fillId="2" borderId="0" xfId="0" applyFont="1" applyFill="1">
      <alignment vertical="center"/>
    </xf>
    <xf numFmtId="0" fontId="35" fillId="2" borderId="0" xfId="0" applyFont="1" applyFill="1" applyAlignment="1">
      <alignment horizontal="right" vertical="center" shrinkToFit="1"/>
    </xf>
    <xf numFmtId="2" fontId="35" fillId="2" borderId="0" xfId="0" applyNumberFormat="1" applyFont="1" applyFill="1" applyAlignment="1">
      <alignment horizontal="center" vertical="center" shrinkToFit="1"/>
    </xf>
    <xf numFmtId="0" fontId="35" fillId="2" borderId="0" xfId="0" applyFont="1" applyFill="1" applyAlignment="1">
      <alignment vertical="center" shrinkToFit="1"/>
    </xf>
    <xf numFmtId="0" fontId="9" fillId="2" borderId="0" xfId="0" applyFont="1" applyFill="1">
      <alignment vertical="center"/>
    </xf>
    <xf numFmtId="0" fontId="35" fillId="2" borderId="0" xfId="0" applyFont="1" applyFill="1" applyAlignment="1">
      <alignment vertical="center" textRotation="255" shrinkToFit="1"/>
    </xf>
    <xf numFmtId="0" fontId="31" fillId="0" borderId="0" xfId="0" applyFont="1" applyAlignment="1">
      <alignment vertical="center" wrapText="1"/>
    </xf>
    <xf numFmtId="0" fontId="26" fillId="2" borderId="0" xfId="0" applyFont="1" applyFill="1" applyAlignment="1">
      <alignment horizontal="left" vertical="center"/>
    </xf>
    <xf numFmtId="0" fontId="26" fillId="3" borderId="27" xfId="0" applyFont="1" applyFill="1" applyBorder="1" applyAlignment="1">
      <alignment horizontal="center" vertical="center" wrapText="1"/>
    </xf>
    <xf numFmtId="0" fontId="65" fillId="0" borderId="0" xfId="0" applyFont="1">
      <alignment vertical="center"/>
    </xf>
    <xf numFmtId="0" fontId="25" fillId="0" borderId="0" xfId="0" applyFont="1" applyAlignment="1">
      <alignment horizontal="left" vertical="top" wrapText="1"/>
    </xf>
    <xf numFmtId="0" fontId="9" fillId="0" borderId="0" xfId="0" applyFont="1" applyAlignment="1">
      <alignment vertical="center" wrapText="1"/>
    </xf>
    <xf numFmtId="0" fontId="27" fillId="2" borderId="23" xfId="0" applyFont="1" applyFill="1" applyBorder="1">
      <alignment vertical="center"/>
    </xf>
    <xf numFmtId="0" fontId="22" fillId="0" borderId="24" xfId="0" applyFont="1" applyBorder="1">
      <alignment vertical="center"/>
    </xf>
    <xf numFmtId="0" fontId="22" fillId="2" borderId="24" xfId="0" applyFont="1" applyFill="1" applyBorder="1">
      <alignment vertical="center"/>
    </xf>
    <xf numFmtId="0" fontId="25" fillId="2" borderId="24" xfId="0" applyFont="1" applyFill="1" applyBorder="1">
      <alignment vertical="center"/>
    </xf>
    <xf numFmtId="0" fontId="25" fillId="2" borderId="24" xfId="0" applyFont="1" applyFill="1" applyBorder="1" applyAlignment="1">
      <alignment vertical="center" wrapText="1"/>
    </xf>
    <xf numFmtId="0" fontId="21" fillId="2" borderId="25" xfId="0" applyFont="1" applyFill="1" applyBorder="1" applyAlignment="1">
      <alignment horizontal="center" vertical="center"/>
    </xf>
    <xf numFmtId="0" fontId="27" fillId="2" borderId="33" xfId="0" applyFont="1" applyFill="1" applyBorder="1">
      <alignment vertical="center"/>
    </xf>
    <xf numFmtId="0" fontId="21" fillId="28" borderId="130" xfId="0" applyFont="1" applyFill="1" applyBorder="1" applyAlignment="1">
      <alignment horizontal="center" vertical="center"/>
    </xf>
    <xf numFmtId="0" fontId="21" fillId="2" borderId="30" xfId="0" applyFont="1" applyFill="1" applyBorder="1" applyAlignment="1">
      <alignment horizontal="center" vertical="center"/>
    </xf>
    <xf numFmtId="182" fontId="30" fillId="0" borderId="0" xfId="0" applyNumberFormat="1" applyFont="1">
      <alignment vertical="center"/>
    </xf>
    <xf numFmtId="183" fontId="30" fillId="0" borderId="0" xfId="0" applyNumberFormat="1" applyFont="1">
      <alignment vertical="center"/>
    </xf>
    <xf numFmtId="0" fontId="21" fillId="28" borderId="131" xfId="0" applyFont="1" applyFill="1" applyBorder="1" applyAlignment="1">
      <alignment horizontal="center" vertical="center"/>
    </xf>
    <xf numFmtId="0" fontId="27" fillId="2" borderId="0" xfId="0" applyFont="1" applyFill="1" applyAlignment="1">
      <alignment vertical="top"/>
    </xf>
    <xf numFmtId="182" fontId="30" fillId="2" borderId="0" xfId="0" applyNumberFormat="1" applyFont="1" applyFill="1">
      <alignment vertical="center"/>
    </xf>
    <xf numFmtId="0" fontId="27" fillId="2" borderId="35" xfId="0" applyFont="1" applyFill="1" applyBorder="1">
      <alignment vertical="center"/>
    </xf>
    <xf numFmtId="0" fontId="21" fillId="28" borderId="132" xfId="0" applyFont="1" applyFill="1" applyBorder="1" applyAlignment="1">
      <alignment horizontal="center" vertical="center"/>
    </xf>
    <xf numFmtId="0" fontId="25" fillId="2" borderId="141" xfId="0" applyFont="1" applyFill="1" applyBorder="1">
      <alignment vertical="center"/>
    </xf>
    <xf numFmtId="0" fontId="27" fillId="2" borderId="141" xfId="0" applyFont="1" applyFill="1" applyBorder="1" applyAlignment="1">
      <alignment vertical="top"/>
    </xf>
    <xf numFmtId="0" fontId="27" fillId="2" borderId="141" xfId="0" applyFont="1" applyFill="1" applyBorder="1" applyAlignment="1">
      <alignment vertical="center" shrinkToFit="1"/>
    </xf>
    <xf numFmtId="0" fontId="27" fillId="2" borderId="142" xfId="0" applyFont="1" applyFill="1" applyBorder="1">
      <alignment vertical="center"/>
    </xf>
    <xf numFmtId="0" fontId="75" fillId="0" borderId="0" xfId="0" applyFont="1" applyAlignment="1">
      <alignment horizontal="center" vertical="center"/>
    </xf>
    <xf numFmtId="0" fontId="32" fillId="2" borderId="0" xfId="0" applyFont="1" applyFill="1" applyAlignment="1">
      <alignment vertical="center" wrapText="1"/>
    </xf>
    <xf numFmtId="0" fontId="0" fillId="30" borderId="0" xfId="0" applyFill="1">
      <alignment vertical="center"/>
    </xf>
    <xf numFmtId="0" fontId="22" fillId="30" borderId="0" xfId="0" applyFont="1" applyFill="1">
      <alignment vertical="center"/>
    </xf>
    <xf numFmtId="0" fontId="26" fillId="4" borderId="62" xfId="0" applyFont="1" applyFill="1" applyBorder="1" applyAlignment="1">
      <alignment horizontal="center" vertical="center"/>
    </xf>
    <xf numFmtId="0" fontId="33" fillId="30" borderId="0" xfId="0" applyFont="1" applyFill="1">
      <alignment vertical="center"/>
    </xf>
    <xf numFmtId="49" fontId="24" fillId="2" borderId="0" xfId="0" applyNumberFormat="1" applyFont="1" applyFill="1">
      <alignment vertical="center"/>
    </xf>
    <xf numFmtId="0" fontId="27" fillId="2" borderId="0" xfId="0" applyFont="1" applyFill="1" applyAlignment="1">
      <alignment horizontal="left" vertical="top" wrapText="1"/>
    </xf>
    <xf numFmtId="0" fontId="75" fillId="0" borderId="0" xfId="0" applyFont="1" applyAlignment="1">
      <alignment horizontal="center" vertical="center" shrinkToFit="1"/>
    </xf>
    <xf numFmtId="0" fontId="25" fillId="28" borderId="42" xfId="0" applyFont="1" applyFill="1" applyBorder="1" applyAlignment="1">
      <alignment horizontal="center" vertical="center" wrapText="1"/>
    </xf>
    <xf numFmtId="0" fontId="25" fillId="2" borderId="43" xfId="0" applyFont="1" applyFill="1" applyBorder="1" applyAlignment="1">
      <alignment vertical="center" wrapText="1"/>
    </xf>
    <xf numFmtId="0" fontId="25" fillId="2" borderId="71" xfId="0" applyFont="1" applyFill="1" applyBorder="1" applyAlignment="1">
      <alignment vertical="center" wrapText="1"/>
    </xf>
    <xf numFmtId="0" fontId="25" fillId="28" borderId="138" xfId="0" applyFont="1" applyFill="1" applyBorder="1" applyAlignment="1">
      <alignment horizontal="center" vertical="center" wrapText="1"/>
    </xf>
    <xf numFmtId="0" fontId="25" fillId="2" borderId="73" xfId="0" applyFont="1" applyFill="1" applyBorder="1" applyAlignment="1">
      <alignment vertical="center" wrapText="1"/>
    </xf>
    <xf numFmtId="0" fontId="25" fillId="28" borderId="74" xfId="0" applyFont="1" applyFill="1" applyBorder="1" applyAlignment="1">
      <alignment horizontal="center" vertical="center" wrapText="1"/>
    </xf>
    <xf numFmtId="0" fontId="25" fillId="28" borderId="139" xfId="0" applyFont="1" applyFill="1" applyBorder="1" applyAlignment="1">
      <alignment horizontal="center" vertical="center" wrapText="1"/>
    </xf>
    <xf numFmtId="0" fontId="25" fillId="28" borderId="33" xfId="0" applyFont="1" applyFill="1" applyBorder="1" applyAlignment="1">
      <alignment horizontal="center" vertical="center" wrapText="1"/>
    </xf>
    <xf numFmtId="0" fontId="22" fillId="2" borderId="0" xfId="0" applyFont="1" applyFill="1" applyAlignment="1">
      <alignment vertical="top"/>
    </xf>
    <xf numFmtId="0" fontId="25" fillId="2" borderId="142" xfId="0" applyFont="1" applyFill="1" applyBorder="1" applyAlignment="1">
      <alignment vertical="center" wrapText="1"/>
    </xf>
    <xf numFmtId="0" fontId="32" fillId="30" borderId="0" xfId="0" applyFont="1" applyFill="1" applyAlignment="1">
      <alignment horizontal="left" vertical="center" wrapText="1"/>
    </xf>
    <xf numFmtId="0" fontId="10" fillId="0" borderId="0" xfId="0" applyFont="1">
      <alignment vertical="center"/>
    </xf>
    <xf numFmtId="0" fontId="28" fillId="30" borderId="0" xfId="0" applyFont="1" applyFill="1">
      <alignment vertical="center"/>
    </xf>
    <xf numFmtId="0" fontId="26" fillId="0" borderId="0" xfId="0" applyFont="1">
      <alignment vertical="center"/>
    </xf>
    <xf numFmtId="0" fontId="22" fillId="2" borderId="0" xfId="0" applyFont="1" applyFill="1" applyAlignment="1">
      <alignment horizontal="left" vertical="center"/>
    </xf>
    <xf numFmtId="0" fontId="26" fillId="2" borderId="0" xfId="0" applyFont="1" applyFill="1" applyAlignment="1">
      <alignment horizontal="center" vertical="center" wrapText="1"/>
    </xf>
    <xf numFmtId="49" fontId="43" fillId="2" borderId="0" xfId="0" applyNumberFormat="1" applyFont="1" applyFill="1">
      <alignment vertical="center"/>
    </xf>
    <xf numFmtId="49" fontId="36" fillId="2" borderId="0" xfId="0" applyNumberFormat="1" applyFont="1" applyFill="1" applyAlignment="1">
      <alignment vertical="top"/>
    </xf>
    <xf numFmtId="0" fontId="37" fillId="2" borderId="0" xfId="0" applyFont="1" applyFill="1" applyAlignment="1">
      <alignment horizontal="left" vertical="top" wrapText="1"/>
    </xf>
    <xf numFmtId="0" fontId="38" fillId="2" borderId="0" xfId="0" applyFont="1" applyFill="1" applyAlignment="1">
      <alignment horizontal="left" vertical="top" wrapText="1"/>
    </xf>
    <xf numFmtId="0" fontId="9" fillId="0" borderId="0" xfId="0" applyFont="1">
      <alignment vertical="center"/>
    </xf>
    <xf numFmtId="0" fontId="25" fillId="2" borderId="0" xfId="0" applyFont="1" applyFill="1" applyAlignment="1">
      <alignment horizontal="center" vertical="center"/>
    </xf>
    <xf numFmtId="0" fontId="9" fillId="4" borderId="83" xfId="0" applyFont="1" applyFill="1" applyBorder="1" applyAlignment="1">
      <alignment horizontal="center" vertical="center"/>
    </xf>
    <xf numFmtId="49" fontId="12" fillId="2" borderId="23" xfId="0" applyNumberFormat="1" applyFont="1" applyFill="1" applyBorder="1">
      <alignment vertical="center"/>
    </xf>
    <xf numFmtId="0" fontId="12" fillId="2" borderId="24" xfId="0" applyFont="1" applyFill="1" applyBorder="1">
      <alignment vertical="center"/>
    </xf>
    <xf numFmtId="0" fontId="12" fillId="2" borderId="25" xfId="0" applyFont="1" applyFill="1" applyBorder="1">
      <alignment vertical="center"/>
    </xf>
    <xf numFmtId="0" fontId="39" fillId="2" borderId="33" xfId="0" applyFont="1" applyFill="1" applyBorder="1" applyAlignment="1">
      <alignment vertical="center" wrapText="1"/>
    </xf>
    <xf numFmtId="0" fontId="39" fillId="2" borderId="30" xfId="0" applyFont="1" applyFill="1" applyBorder="1" applyAlignment="1">
      <alignment vertical="center" wrapText="1"/>
    </xf>
    <xf numFmtId="0" fontId="40" fillId="2" borderId="0" xfId="0" applyFont="1" applyFill="1">
      <alignment vertical="center"/>
    </xf>
    <xf numFmtId="0" fontId="39" fillId="2" borderId="0" xfId="0" applyFont="1" applyFill="1" applyAlignment="1">
      <alignment vertical="center" wrapText="1"/>
    </xf>
    <xf numFmtId="0" fontId="39" fillId="2" borderId="33" xfId="0" applyFont="1" applyFill="1" applyBorder="1">
      <alignment vertical="center"/>
    </xf>
    <xf numFmtId="0" fontId="39" fillId="2" borderId="0" xfId="0" applyFont="1" applyFill="1">
      <alignment vertical="center"/>
    </xf>
    <xf numFmtId="0" fontId="39" fillId="2" borderId="0" xfId="0" applyFont="1" applyFill="1" applyAlignment="1">
      <alignment vertical="center" shrinkToFit="1"/>
    </xf>
    <xf numFmtId="0" fontId="39" fillId="2" borderId="30" xfId="0" applyFont="1" applyFill="1" applyBorder="1" applyAlignment="1">
      <alignment vertical="center" shrinkToFit="1"/>
    </xf>
    <xf numFmtId="0" fontId="40" fillId="0" borderId="0" xfId="0" applyFont="1">
      <alignment vertical="center"/>
    </xf>
    <xf numFmtId="0" fontId="41" fillId="2" borderId="0" xfId="0" applyFont="1" applyFill="1">
      <alignment vertical="center"/>
    </xf>
    <xf numFmtId="0" fontId="41" fillId="2" borderId="30" xfId="0" applyFont="1" applyFill="1" applyBorder="1">
      <alignment vertical="center"/>
    </xf>
    <xf numFmtId="0" fontId="12" fillId="2" borderId="35" xfId="0" applyFont="1" applyFill="1" applyBorder="1">
      <alignment vertical="center"/>
    </xf>
    <xf numFmtId="0" fontId="39" fillId="2" borderId="141" xfId="0" applyFont="1" applyFill="1" applyBorder="1">
      <alignment vertical="center"/>
    </xf>
    <xf numFmtId="0" fontId="12" fillId="2" borderId="141" xfId="0" applyFont="1" applyFill="1" applyBorder="1">
      <alignment vertical="center"/>
    </xf>
    <xf numFmtId="0" fontId="12" fillId="2" borderId="142" xfId="0" applyFont="1" applyFill="1" applyBorder="1">
      <alignment vertical="center"/>
    </xf>
    <xf numFmtId="0" fontId="30" fillId="2" borderId="0" xfId="0" applyFont="1" applyFill="1" applyAlignment="1">
      <alignment horizontal="center" vertical="center"/>
    </xf>
    <xf numFmtId="0" fontId="42" fillId="2" borderId="0" xfId="0" applyFont="1" applyFill="1">
      <alignment vertical="center"/>
    </xf>
    <xf numFmtId="0" fontId="43" fillId="2" borderId="0" xfId="0" applyFont="1" applyFill="1">
      <alignment vertical="center"/>
    </xf>
    <xf numFmtId="0" fontId="30" fillId="0" borderId="147" xfId="0" quotePrefix="1" applyFont="1" applyBorder="1">
      <alignment vertical="center"/>
    </xf>
    <xf numFmtId="0" fontId="32" fillId="4" borderId="1" xfId="0" applyFont="1" applyFill="1" applyBorder="1" applyAlignment="1">
      <alignment horizontal="center" vertical="center"/>
    </xf>
    <xf numFmtId="0" fontId="30" fillId="0" borderId="96" xfId="0" quotePrefix="1" applyFont="1" applyBorder="1">
      <alignment vertical="center"/>
    </xf>
    <xf numFmtId="0" fontId="25" fillId="0" borderId="88" xfId="0" quotePrefix="1" applyFont="1" applyBorder="1">
      <alignment vertical="center"/>
    </xf>
    <xf numFmtId="0" fontId="30" fillId="0" borderId="96" xfId="0" quotePrefix="1" applyFont="1" applyBorder="1" applyAlignment="1">
      <alignment horizontal="center" vertical="center"/>
    </xf>
    <xf numFmtId="0" fontId="25" fillId="0" borderId="96" xfId="0" quotePrefix="1" applyFont="1" applyBorder="1" applyAlignment="1">
      <alignment horizontal="center" vertical="center"/>
    </xf>
    <xf numFmtId="0" fontId="65" fillId="4" borderId="1" xfId="0" applyFont="1" applyFill="1" applyBorder="1" applyAlignment="1">
      <alignment horizontal="center" vertical="center"/>
    </xf>
    <xf numFmtId="0" fontId="30" fillId="0" borderId="88" xfId="0" quotePrefix="1" applyFont="1" applyBorder="1" applyAlignment="1">
      <alignment horizontal="center" vertical="center"/>
    </xf>
    <xf numFmtId="0" fontId="0" fillId="0" borderId="0" xfId="0" applyAlignment="1">
      <alignment horizontal="center" vertical="center"/>
    </xf>
    <xf numFmtId="0" fontId="74" fillId="2" borderId="0" xfId="0" applyFont="1" applyFill="1">
      <alignment vertical="center"/>
    </xf>
    <xf numFmtId="0" fontId="60" fillId="2" borderId="0" xfId="0" applyFont="1" applyFill="1">
      <alignment vertical="center"/>
    </xf>
    <xf numFmtId="0" fontId="13" fillId="0" borderId="0" xfId="0" applyFont="1">
      <alignment vertical="center"/>
    </xf>
    <xf numFmtId="0" fontId="17" fillId="2" borderId="0" xfId="0" applyFont="1" applyFill="1">
      <alignment vertical="center"/>
    </xf>
    <xf numFmtId="0" fontId="17" fillId="2" borderId="0" xfId="0" applyFont="1" applyFill="1" applyAlignment="1">
      <alignment horizontal="center" vertical="center"/>
    </xf>
    <xf numFmtId="0" fontId="21" fillId="2" borderId="0" xfId="0" applyFont="1" applyFill="1" applyAlignment="1">
      <alignment horizontal="left" vertical="center" wrapText="1"/>
    </xf>
    <xf numFmtId="0" fontId="13" fillId="2" borderId="0" xfId="0" applyFont="1" applyFill="1">
      <alignment vertical="center"/>
    </xf>
    <xf numFmtId="0" fontId="13" fillId="2" borderId="0" xfId="0" applyFont="1" applyFill="1" applyAlignment="1">
      <alignment horizontal="left" vertical="center" wrapText="1"/>
    </xf>
    <xf numFmtId="176" fontId="12" fillId="2" borderId="1" xfId="0" applyNumberFormat="1" applyFont="1" applyFill="1" applyBorder="1" applyAlignment="1">
      <alignment vertical="center" shrinkToFit="1"/>
    </xf>
    <xf numFmtId="0" fontId="31" fillId="2" borderId="1" xfId="0" applyFont="1" applyFill="1" applyBorder="1">
      <alignment vertical="center"/>
    </xf>
    <xf numFmtId="176" fontId="12" fillId="2" borderId="0" xfId="0" applyNumberFormat="1" applyFont="1" applyFill="1" applyAlignment="1">
      <alignment vertical="center" shrinkToFit="1"/>
    </xf>
    <xf numFmtId="176" fontId="10" fillId="2" borderId="0" xfId="0" applyNumberFormat="1" applyFont="1" applyFill="1" applyAlignment="1">
      <alignment vertical="center" shrinkToFit="1"/>
    </xf>
    <xf numFmtId="180" fontId="33" fillId="2" borderId="28" xfId="0" applyNumberFormat="1" applyFont="1" applyFill="1" applyBorder="1" applyAlignment="1">
      <alignment horizontal="right" vertical="center"/>
    </xf>
    <xf numFmtId="180" fontId="33" fillId="2" borderId="86" xfId="0" applyNumberFormat="1" applyFont="1" applyFill="1" applyBorder="1" applyAlignment="1">
      <alignment horizontal="right" vertical="center"/>
    </xf>
    <xf numFmtId="0" fontId="12" fillId="2" borderId="0" xfId="0" applyFont="1" applyFill="1" applyAlignment="1">
      <alignment vertical="center" wrapText="1"/>
    </xf>
    <xf numFmtId="180" fontId="33" fillId="2" borderId="109" xfId="0" applyNumberFormat="1" applyFont="1" applyFill="1" applyBorder="1" applyAlignment="1">
      <alignment horizontal="right" vertical="center"/>
    </xf>
    <xf numFmtId="0" fontId="12" fillId="2" borderId="141" xfId="0" applyFont="1" applyFill="1" applyBorder="1" applyAlignment="1">
      <alignment vertical="center" wrapText="1"/>
    </xf>
    <xf numFmtId="0" fontId="21" fillId="2" borderId="0" xfId="0" applyFont="1" applyFill="1" applyAlignment="1">
      <alignment vertical="center" wrapText="1"/>
    </xf>
    <xf numFmtId="0" fontId="21" fillId="2" borderId="0" xfId="0" applyFont="1" applyFill="1" applyAlignment="1">
      <alignment horizontal="center" vertical="center" wrapText="1"/>
    </xf>
    <xf numFmtId="0" fontId="75" fillId="0" borderId="0" xfId="0" applyFont="1" applyAlignment="1">
      <alignment vertical="center" wrapText="1"/>
    </xf>
    <xf numFmtId="176" fontId="13" fillId="0" borderId="0" xfId="0" applyNumberFormat="1" applyFont="1">
      <alignment vertical="center"/>
    </xf>
    <xf numFmtId="0" fontId="0" fillId="0" borderId="2" xfId="0" applyBorder="1" applyAlignment="1">
      <alignment horizontal="center" vertical="center" wrapText="1"/>
    </xf>
    <xf numFmtId="0" fontId="21" fillId="2" borderId="56" xfId="0" applyFont="1" applyFill="1" applyBorder="1" applyAlignment="1">
      <alignment horizontal="center" vertical="center"/>
    </xf>
    <xf numFmtId="0" fontId="27" fillId="2" borderId="5" xfId="0" applyFont="1" applyFill="1" applyBorder="1" applyAlignment="1">
      <alignment horizontal="center" vertical="center" wrapText="1"/>
    </xf>
    <xf numFmtId="0" fontId="21" fillId="0" borderId="135" xfId="0" quotePrefix="1" applyFont="1" applyBorder="1" applyAlignment="1">
      <alignment horizontal="right" vertical="center"/>
    </xf>
    <xf numFmtId="0" fontId="21" fillId="2" borderId="110" xfId="0" applyFont="1" applyFill="1" applyBorder="1" applyAlignment="1">
      <alignment vertical="center" shrinkToFit="1"/>
    </xf>
    <xf numFmtId="0" fontId="21" fillId="2" borderId="47" xfId="0" applyFont="1" applyFill="1" applyBorder="1" applyAlignment="1">
      <alignment vertical="center" shrinkToFit="1"/>
    </xf>
    <xf numFmtId="0" fontId="21" fillId="2" borderId="127" xfId="0" applyFont="1" applyFill="1" applyBorder="1" applyAlignment="1">
      <alignment vertical="center" wrapText="1" shrinkToFit="1"/>
    </xf>
    <xf numFmtId="176" fontId="22" fillId="0" borderId="47" xfId="0" applyNumberFormat="1" applyFont="1" applyBorder="1" applyAlignment="1">
      <alignment horizontal="right" vertical="center" shrinkToFit="1"/>
    </xf>
    <xf numFmtId="0" fontId="76" fillId="0" borderId="0" xfId="0" applyFont="1" applyAlignment="1">
      <alignment horizontal="left" vertical="center" wrapText="1"/>
    </xf>
    <xf numFmtId="0" fontId="14" fillId="0" borderId="0" xfId="0" applyFont="1">
      <alignment vertical="center"/>
    </xf>
    <xf numFmtId="177" fontId="21" fillId="0" borderId="49" xfId="0" applyNumberFormat="1" applyFont="1" applyBorder="1">
      <alignment vertical="center"/>
    </xf>
    <xf numFmtId="0" fontId="21" fillId="2" borderId="13" xfId="0" applyFont="1" applyFill="1" applyBorder="1" applyAlignment="1">
      <alignment vertical="center" shrinkToFit="1"/>
    </xf>
    <xf numFmtId="0" fontId="21" fillId="2" borderId="1" xfId="0" applyFont="1" applyFill="1" applyBorder="1" applyAlignment="1">
      <alignment vertical="center" shrinkToFit="1"/>
    </xf>
    <xf numFmtId="0" fontId="21" fillId="2" borderId="2" xfId="0" applyFont="1" applyFill="1" applyBorder="1" applyAlignment="1">
      <alignment vertical="center" wrapText="1" shrinkToFit="1"/>
    </xf>
    <xf numFmtId="176" fontId="22" fillId="0" borderId="1" xfId="0" applyNumberFormat="1" applyFont="1" applyBorder="1" applyAlignment="1">
      <alignment horizontal="right" vertical="center" shrinkToFit="1"/>
    </xf>
    <xf numFmtId="177" fontId="21" fillId="0" borderId="54" xfId="0" applyNumberFormat="1" applyFont="1" applyBorder="1">
      <alignment vertical="center"/>
    </xf>
    <xf numFmtId="0" fontId="21" fillId="2" borderId="36" xfId="0" applyFont="1" applyFill="1" applyBorder="1" applyAlignment="1">
      <alignment vertical="center" shrinkToFit="1"/>
    </xf>
    <xf numFmtId="0" fontId="21" fillId="2" borderId="14" xfId="0" applyFont="1" applyFill="1" applyBorder="1" applyAlignment="1">
      <alignment vertical="center" shrinkToFit="1"/>
    </xf>
    <xf numFmtId="0" fontId="21" fillId="2" borderId="19" xfId="0" applyFont="1" applyFill="1" applyBorder="1" applyAlignment="1">
      <alignment vertical="center" wrapText="1" shrinkToFit="1"/>
    </xf>
    <xf numFmtId="177" fontId="21" fillId="0" borderId="53" xfId="0" applyNumberFormat="1" applyFont="1" applyBorder="1">
      <alignment vertical="center"/>
    </xf>
    <xf numFmtId="0" fontId="21" fillId="2" borderId="5" xfId="0" applyFont="1" applyFill="1" applyBorder="1" applyAlignment="1">
      <alignment vertical="center" wrapText="1" shrinkToFit="1"/>
    </xf>
    <xf numFmtId="177" fontId="21" fillId="0" borderId="55" xfId="0" applyNumberFormat="1" applyFont="1" applyBorder="1">
      <alignment vertical="center"/>
    </xf>
    <xf numFmtId="0" fontId="21" fillId="2" borderId="56" xfId="0" applyFont="1" applyFill="1" applyBorder="1" applyAlignment="1">
      <alignment vertical="center" shrinkToFit="1"/>
    </xf>
    <xf numFmtId="0" fontId="21" fillId="2" borderId="61" xfId="0" applyFont="1" applyFill="1" applyBorder="1" applyAlignment="1">
      <alignment vertical="center" wrapText="1" shrinkToFit="1"/>
    </xf>
    <xf numFmtId="176" fontId="22" fillId="0" borderId="56" xfId="0" applyNumberFormat="1" applyFont="1" applyBorder="1" applyAlignment="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181" fontId="62" fillId="0" borderId="109" xfId="55" applyNumberFormat="1" applyFont="1" applyFill="1" applyBorder="1" applyAlignment="1">
      <alignment vertical="center" wrapText="1"/>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0" borderId="1"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lignment horizontal="center" vertical="center"/>
    </xf>
    <xf numFmtId="0" fontId="62" fillId="0" borderId="2" xfId="0" applyFont="1" applyBorder="1" applyAlignment="1">
      <alignment horizontal="left" vertical="center" wrapText="1"/>
    </xf>
    <xf numFmtId="0" fontId="62" fillId="0" borderId="3" xfId="0" applyFont="1" applyBorder="1" applyAlignment="1">
      <alignment horizontal="left" vertical="center" wrapText="1"/>
    </xf>
    <xf numFmtId="0" fontId="62" fillId="0" borderId="4" xfId="0" applyFont="1" applyBorder="1" applyAlignment="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 xfId="0" applyFont="1" applyBorder="1" applyAlignment="1">
      <alignment horizontal="center" vertical="center"/>
    </xf>
    <xf numFmtId="0" fontId="12" fillId="0" borderId="56" xfId="0" applyFont="1" applyBorder="1" applyAlignment="1">
      <alignment horizontal="center" vertical="center"/>
    </xf>
    <xf numFmtId="0" fontId="12" fillId="0" borderId="13" xfId="0" applyFont="1" applyBorder="1" applyAlignment="1">
      <alignment horizontal="center" vertical="center"/>
    </xf>
    <xf numFmtId="0" fontId="12" fillId="0" borderId="97" xfId="0" applyFont="1" applyBorder="1" applyAlignment="1">
      <alignment horizontal="center" vertical="center"/>
    </xf>
    <xf numFmtId="0" fontId="17" fillId="0" borderId="0" xfId="0" applyFont="1" applyAlignment="1">
      <alignment horizontal="left" vertical="top" wrapText="1"/>
    </xf>
    <xf numFmtId="0" fontId="17" fillId="0" borderId="0" xfId="0" applyFont="1" applyAlignment="1">
      <alignment horizontal="left" vertical="center" wrapText="1"/>
    </xf>
    <xf numFmtId="0" fontId="33" fillId="0" borderId="0" xfId="0" applyFont="1" applyAlignment="1">
      <alignment horizontal="left" vertical="top" wrapText="1"/>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lignment vertical="center" wrapText="1" shrinkToFit="1"/>
    </xf>
    <xf numFmtId="0" fontId="12" fillId="0" borderId="14" xfId="0" applyFont="1" applyBorder="1" applyAlignment="1">
      <alignment vertical="center" wrapText="1" shrinkToFit="1"/>
    </xf>
    <xf numFmtId="0" fontId="12" fillId="0" borderId="1" xfId="0" applyFont="1" applyBorder="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0" fontId="12" fillId="31" borderId="14" xfId="0" applyFont="1" applyFill="1" applyBorder="1" applyProtection="1">
      <alignment vertical="center"/>
      <protection locked="0"/>
    </xf>
    <xf numFmtId="0" fontId="12" fillId="0" borderId="56" xfId="0" applyFont="1" applyBorder="1" applyAlignment="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25" fillId="2" borderId="15" xfId="0" applyFont="1" applyFill="1" applyBorder="1" applyAlignment="1">
      <alignment horizontal="left" vertical="center" wrapText="1"/>
    </xf>
    <xf numFmtId="0" fontId="25" fillId="2" borderId="69" xfId="0" applyFont="1" applyFill="1" applyBorder="1" applyAlignment="1">
      <alignment horizontal="left"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68"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0" xfId="0" applyFont="1" applyAlignment="1">
      <alignment horizontal="center" vertical="center" wrapText="1"/>
    </xf>
    <xf numFmtId="0" fontId="27" fillId="0" borderId="30"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69" xfId="0" applyFont="1" applyBorder="1" applyAlignment="1">
      <alignment horizontal="center"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lignment horizontal="left" vertical="center" wrapText="1"/>
    </xf>
    <xf numFmtId="0" fontId="25" fillId="2" borderId="16" xfId="0" applyFont="1" applyFill="1" applyBorder="1" applyAlignment="1">
      <alignment horizontal="left" vertical="center" wrapText="1"/>
    </xf>
    <xf numFmtId="0" fontId="25" fillId="2" borderId="71" xfId="0" applyFont="1" applyFill="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7" fillId="0" borderId="68" xfId="0" applyFont="1" applyBorder="1" applyAlignment="1">
      <alignment horizontal="left" vertical="center" wrapText="1"/>
    </xf>
    <xf numFmtId="0" fontId="27" fillId="0" borderId="17" xfId="0" applyFont="1" applyBorder="1" applyAlignment="1">
      <alignment horizontal="left" vertical="center" wrapText="1"/>
    </xf>
    <xf numFmtId="0" fontId="27" fillId="0" borderId="0" xfId="0" applyFont="1" applyAlignment="1">
      <alignment horizontal="left" vertical="center" wrapText="1"/>
    </xf>
    <xf numFmtId="0" fontId="27" fillId="0" borderId="30" xfId="0" applyFont="1" applyBorder="1" applyAlignment="1">
      <alignment horizontal="left" vertical="center" wrapText="1"/>
    </xf>
    <xf numFmtId="0" fontId="27" fillId="0" borderId="19" xfId="0" applyFont="1" applyBorder="1" applyAlignment="1">
      <alignment horizontal="left" vertical="center" wrapText="1"/>
    </xf>
    <xf numFmtId="0" fontId="27" fillId="0" borderId="15" xfId="0" applyFont="1" applyBorder="1" applyAlignment="1">
      <alignment horizontal="left" vertical="center" wrapText="1"/>
    </xf>
    <xf numFmtId="0" fontId="27" fillId="0" borderId="69" xfId="0" applyFont="1" applyBorder="1" applyAlignment="1">
      <alignment horizontal="left" vertical="center" wrapText="1"/>
    </xf>
    <xf numFmtId="0" fontId="25" fillId="2" borderId="38" xfId="0" applyFont="1" applyFill="1" applyBorder="1" applyAlignment="1">
      <alignment vertical="center" wrapText="1"/>
    </xf>
    <xf numFmtId="0" fontId="25" fillId="2" borderId="43" xfId="0" applyFont="1" applyFill="1" applyBorder="1" applyAlignment="1">
      <alignment horizontal="left" vertical="center" wrapText="1"/>
    </xf>
    <xf numFmtId="0" fontId="25" fillId="2" borderId="38" xfId="0" applyFont="1" applyFill="1" applyBorder="1" applyAlignment="1">
      <alignment horizontal="left" vertical="center" wrapText="1"/>
    </xf>
    <xf numFmtId="0" fontId="25" fillId="2" borderId="72" xfId="0" applyFont="1" applyFill="1" applyBorder="1" applyAlignment="1">
      <alignment horizontal="left" vertical="center" wrapText="1"/>
    </xf>
    <xf numFmtId="0" fontId="25" fillId="0" borderId="9" xfId="0" applyFont="1" applyBorder="1" applyAlignment="1">
      <alignment horizontal="left" vertical="center" wrapText="1"/>
    </xf>
    <xf numFmtId="0" fontId="25" fillId="0" borderId="43" xfId="0" applyFont="1" applyBorder="1" applyAlignment="1">
      <alignment horizontal="left" vertical="center" wrapText="1"/>
    </xf>
    <xf numFmtId="0" fontId="25" fillId="2" borderId="11" xfId="0" applyFont="1" applyFill="1" applyBorder="1" applyAlignment="1">
      <alignment horizontal="left" vertical="center" wrapText="1"/>
    </xf>
    <xf numFmtId="0" fontId="25" fillId="2" borderId="66" xfId="0" applyFont="1" applyFill="1" applyBorder="1" applyAlignment="1">
      <alignment horizontal="left" vertical="center" wrapText="1"/>
    </xf>
    <xf numFmtId="49" fontId="21" fillId="0" borderId="2" xfId="0" applyNumberFormat="1" applyFont="1" applyBorder="1" applyAlignment="1">
      <alignment horizontal="left" vertical="center" wrapText="1"/>
    </xf>
    <xf numFmtId="49" fontId="21" fillId="0" borderId="3" xfId="0" applyNumberFormat="1" applyFont="1" applyBorder="1" applyAlignment="1">
      <alignment horizontal="left" vertical="center" wrapText="1"/>
    </xf>
    <xf numFmtId="0" fontId="27" fillId="2" borderId="0" xfId="0" applyFont="1" applyFill="1" applyAlignment="1">
      <alignment horizontal="left" vertical="top" wrapText="1"/>
    </xf>
    <xf numFmtId="49" fontId="27" fillId="3" borderId="2" xfId="0" applyNumberFormat="1" applyFont="1" applyFill="1" applyBorder="1" applyAlignment="1">
      <alignment horizontal="center" vertical="center" wrapText="1"/>
    </xf>
    <xf numFmtId="49" fontId="27" fillId="3" borderId="3" xfId="0" applyNumberFormat="1" applyFont="1" applyFill="1" applyBorder="1" applyAlignment="1">
      <alignment horizontal="center" vertical="center" wrapText="1"/>
    </xf>
    <xf numFmtId="0" fontId="25" fillId="2" borderId="64" xfId="0" applyFont="1" applyFill="1" applyBorder="1" applyAlignment="1">
      <alignment horizontal="left" vertical="center" wrapText="1"/>
    </xf>
    <xf numFmtId="0" fontId="25" fillId="2" borderId="65" xfId="0" applyFont="1" applyFill="1" applyBorder="1" applyAlignment="1">
      <alignment horizontal="left" vertical="center" wrapText="1"/>
    </xf>
    <xf numFmtId="0" fontId="25" fillId="2" borderId="11" xfId="0" applyFont="1" applyFill="1" applyBorder="1" applyAlignment="1">
      <alignment vertical="center" wrapText="1"/>
    </xf>
    <xf numFmtId="0" fontId="27" fillId="0" borderId="118" xfId="0" applyFont="1" applyBorder="1" applyAlignment="1">
      <alignment horizontal="left" vertical="center" wrapText="1"/>
    </xf>
    <xf numFmtId="0" fontId="27" fillId="0" borderId="7" xfId="0" applyFont="1" applyBorder="1" applyAlignment="1">
      <alignment horizontal="left" vertical="center" wrapText="1"/>
    </xf>
    <xf numFmtId="0" fontId="27" fillId="2" borderId="87" xfId="0" applyFont="1" applyFill="1" applyBorder="1" applyAlignment="1">
      <alignment horizontal="center" vertical="center"/>
    </xf>
    <xf numFmtId="0" fontId="27" fillId="2" borderId="120" xfId="0" applyFont="1" applyFill="1" applyBorder="1" applyAlignment="1">
      <alignment horizontal="center" vertical="center"/>
    </xf>
    <xf numFmtId="0" fontId="27" fillId="0" borderId="34"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18" xfId="0" applyFont="1" applyBorder="1" applyAlignment="1">
      <alignment horizontal="center" vertical="center" wrapText="1"/>
    </xf>
    <xf numFmtId="0" fontId="27" fillId="0" borderId="113" xfId="0" applyFont="1" applyBorder="1" applyAlignment="1">
      <alignment horizontal="center" vertical="center" wrapText="1"/>
    </xf>
    <xf numFmtId="0" fontId="27" fillId="0" borderId="114" xfId="0" applyFont="1" applyBorder="1" applyAlignment="1">
      <alignment horizontal="center" vertical="center" wrapText="1"/>
    </xf>
    <xf numFmtId="0" fontId="31" fillId="2" borderId="89" xfId="0" applyFont="1" applyFill="1" applyBorder="1" applyAlignment="1">
      <alignment horizontal="left" vertical="center" wrapText="1"/>
    </xf>
    <xf numFmtId="0" fontId="31" fillId="2" borderId="11" xfId="0" applyFont="1" applyFill="1" applyBorder="1" applyAlignment="1">
      <alignment horizontal="left" vertical="center" wrapText="1"/>
    </xf>
    <xf numFmtId="0" fontId="31" fillId="2" borderId="66" xfId="0" applyFont="1" applyFill="1" applyBorder="1" applyAlignment="1">
      <alignment horizontal="left" vertical="center" wrapText="1"/>
    </xf>
    <xf numFmtId="0" fontId="82" fillId="0" borderId="137" xfId="0" applyFont="1" applyBorder="1" applyAlignment="1" applyProtection="1">
      <alignment horizontal="center" vertical="center"/>
      <protection locked="0"/>
    </xf>
    <xf numFmtId="0" fontId="9" fillId="2" borderId="0" xfId="0" applyFont="1" applyFill="1" applyAlignment="1">
      <alignment horizontal="left" vertical="center"/>
    </xf>
    <xf numFmtId="0" fontId="31" fillId="0" borderId="3" xfId="0" applyFont="1" applyBorder="1" applyAlignment="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30" fillId="2" borderId="0" xfId="0" applyFont="1" applyFill="1" applyAlignment="1">
      <alignment horizontal="left" vertical="top"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0" xfId="0" applyFont="1" applyAlignment="1">
      <alignment horizontal="center" vertical="center" wrapText="1"/>
    </xf>
    <xf numFmtId="0" fontId="9"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141" xfId="0" applyFont="1" applyBorder="1" applyAlignment="1">
      <alignment horizontal="center" vertical="center" wrapText="1"/>
    </xf>
    <xf numFmtId="0" fontId="9" fillId="0" borderId="142" xfId="0" applyFont="1" applyBorder="1" applyAlignment="1">
      <alignment horizontal="center" vertical="center" wrapText="1"/>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22" fillId="0" borderId="41" xfId="0" applyFont="1" applyBorder="1" applyAlignment="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27" fillId="0" borderId="159" xfId="0" applyFont="1" applyBorder="1" applyAlignment="1">
      <alignment horizontal="center" vertical="center"/>
    </xf>
    <xf numFmtId="0" fontId="27" fillId="0" borderId="159" xfId="0" applyFont="1" applyBorder="1" applyAlignment="1">
      <alignment horizontal="left" vertical="center" wrapText="1"/>
    </xf>
    <xf numFmtId="0" fontId="27" fillId="0" borderId="160" xfId="0" applyFont="1" applyBorder="1" applyAlignment="1">
      <alignment horizontal="left" vertical="center" wrapText="1"/>
    </xf>
    <xf numFmtId="0" fontId="39" fillId="2" borderId="0" xfId="0" applyFont="1" applyFill="1" applyAlignment="1">
      <alignment horizontal="left" vertical="center" shrinkToFit="1"/>
    </xf>
    <xf numFmtId="0" fontId="24" fillId="2" borderId="0" xfId="0" applyFont="1" applyFill="1" applyAlignment="1">
      <alignment horizontal="center" vertical="center" shrinkToFit="1"/>
    </xf>
    <xf numFmtId="0" fontId="39" fillId="0" borderId="0" xfId="0" applyFont="1" applyAlignment="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lignment horizontal="center" vertical="center"/>
    </xf>
    <xf numFmtId="0" fontId="27" fillId="0" borderId="84" xfId="0" applyFont="1" applyBorder="1" applyAlignment="1">
      <alignment horizontal="left" vertical="center" wrapText="1"/>
    </xf>
    <xf numFmtId="0" fontId="27" fillId="0" borderId="133" xfId="0" applyFont="1" applyBorder="1" applyAlignment="1">
      <alignment horizontal="left" vertical="center" wrapText="1"/>
    </xf>
    <xf numFmtId="0" fontId="22" fillId="3" borderId="1" xfId="0" applyFont="1" applyFill="1" applyBorder="1" applyAlignment="1">
      <alignment horizontal="center" vertical="center"/>
    </xf>
    <xf numFmtId="0" fontId="31" fillId="0" borderId="95" xfId="0" applyFont="1" applyBorder="1" applyAlignment="1">
      <alignment horizontal="left" vertical="center"/>
    </xf>
    <xf numFmtId="0" fontId="31" fillId="0" borderId="38" xfId="0" applyFont="1" applyBorder="1" applyAlignment="1">
      <alignment horizontal="left" vertical="center"/>
    </xf>
    <xf numFmtId="0" fontId="31" fillId="0" borderId="58" xfId="0" applyFont="1" applyBorder="1" applyAlignment="1">
      <alignment horizontal="left" vertical="center"/>
    </xf>
    <xf numFmtId="0" fontId="31" fillId="0" borderId="8" xfId="0" applyFont="1" applyBorder="1" applyAlignment="1">
      <alignment horizontal="left" vertical="center"/>
    </xf>
    <xf numFmtId="0" fontId="31" fillId="0" borderId="9" xfId="0" applyFont="1" applyBorder="1" applyAlignment="1">
      <alignment horizontal="left" vertical="center"/>
    </xf>
    <xf numFmtId="0" fontId="31" fillId="0" borderId="10" xfId="0" applyFont="1" applyBorder="1" applyAlignment="1">
      <alignment horizontal="left" vertical="center"/>
    </xf>
    <xf numFmtId="0" fontId="27" fillId="0" borderId="84" xfId="0" applyFont="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46" xfId="0" applyFont="1" applyBorder="1" applyAlignment="1">
      <alignment horizontal="center" vertical="center"/>
    </xf>
    <xf numFmtId="0" fontId="24" fillId="2" borderId="0" xfId="0" applyFont="1" applyFill="1" applyAlignment="1">
      <alignment horizontal="center" vertical="center"/>
    </xf>
    <xf numFmtId="0" fontId="27" fillId="0" borderId="126" xfId="0" applyFont="1" applyBorder="1" applyAlignment="1">
      <alignment horizontal="left" vertical="center"/>
    </xf>
    <xf numFmtId="0" fontId="27" fillId="0" borderId="15" xfId="0" applyFont="1" applyBorder="1" applyAlignment="1">
      <alignment horizontal="left" vertical="center"/>
    </xf>
    <xf numFmtId="0" fontId="27" fillId="0" borderId="20" xfId="0" applyFont="1" applyBorder="1" applyAlignment="1">
      <alignment horizontal="left" vertical="center"/>
    </xf>
    <xf numFmtId="0" fontId="21" fillId="2" borderId="1" xfId="0" applyFont="1" applyFill="1" applyBorder="1" applyAlignment="1">
      <alignment horizontal="center" vertical="center" shrinkToFit="1"/>
    </xf>
    <xf numFmtId="0" fontId="20" fillId="2" borderId="0" xfId="0" applyFont="1" applyFill="1" applyAlignment="1">
      <alignment horizontal="center" vertical="center"/>
    </xf>
    <xf numFmtId="0" fontId="27" fillId="3" borderId="2" xfId="0" applyFont="1" applyFill="1" applyBorder="1" applyAlignment="1">
      <alignment horizontal="left" vertical="center"/>
    </xf>
    <xf numFmtId="0" fontId="27" fillId="3" borderId="3" xfId="0" applyFont="1" applyFill="1" applyBorder="1" applyAlignment="1">
      <alignment horizontal="left" vertical="center"/>
    </xf>
    <xf numFmtId="0" fontId="27" fillId="3" borderId="4" xfId="0" applyFont="1" applyFill="1" applyBorder="1" applyAlignment="1">
      <alignment horizontal="left" vertical="center"/>
    </xf>
    <xf numFmtId="0" fontId="31" fillId="2" borderId="84" xfId="0" applyFont="1" applyFill="1" applyBorder="1" applyAlignment="1">
      <alignment horizontal="left" vertical="center"/>
    </xf>
    <xf numFmtId="0" fontId="31" fillId="2" borderId="8" xfId="0" applyFont="1" applyFill="1" applyBorder="1" applyAlignment="1">
      <alignment horizontal="left" vertical="center"/>
    </xf>
    <xf numFmtId="0" fontId="31" fillId="2" borderId="85" xfId="0" applyFont="1" applyFill="1" applyBorder="1" applyAlignment="1">
      <alignment horizontal="left" vertical="center" wrapText="1"/>
    </xf>
    <xf numFmtId="0" fontId="31" fillId="2" borderId="34" xfId="0" applyFont="1" applyFill="1" applyBorder="1" applyAlignment="1">
      <alignment horizontal="left" vertical="center"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176" fontId="22" fillId="0" borderId="21" xfId="0" applyNumberFormat="1" applyFont="1" applyBorder="1" applyAlignment="1">
      <alignment horizontal="right" vertical="center" shrinkToFit="1"/>
    </xf>
    <xf numFmtId="176" fontId="22" fillId="0" borderId="22" xfId="0" applyNumberFormat="1" applyFont="1" applyBorder="1" applyAlignment="1">
      <alignment horizontal="right" vertical="center" shrinkToFit="1"/>
    </xf>
    <xf numFmtId="176" fontId="22" fillId="0" borderId="41" xfId="0" applyNumberFormat="1" applyFont="1" applyBorder="1" applyAlignment="1">
      <alignment horizontal="right" vertical="center" shrinkToFit="1"/>
    </xf>
    <xf numFmtId="0" fontId="9" fillId="4" borderId="83" xfId="0" applyFont="1" applyFill="1" applyBorder="1" applyAlignment="1">
      <alignment horizontal="center" vertical="center"/>
    </xf>
    <xf numFmtId="0" fontId="9" fillId="4" borderId="67" xfId="0" applyFont="1" applyFill="1" applyBorder="1" applyAlignment="1">
      <alignment horizontal="center" vertical="center"/>
    </xf>
    <xf numFmtId="0" fontId="9" fillId="4" borderId="62" xfId="0" applyFont="1" applyFill="1" applyBorder="1" applyAlignment="1">
      <alignment horizontal="center" vertical="center"/>
    </xf>
    <xf numFmtId="0" fontId="30" fillId="2" borderId="17" xfId="0" applyFont="1" applyFill="1" applyBorder="1" applyAlignment="1">
      <alignment horizontal="center" vertical="center"/>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30" xfId="0" applyFont="1" applyFill="1" applyBorder="1" applyAlignment="1">
      <alignment horizontal="left" vertical="center" wrapText="1"/>
    </xf>
    <xf numFmtId="0" fontId="9" fillId="2" borderId="35" xfId="0" applyFont="1" applyFill="1" applyBorder="1" applyAlignment="1">
      <alignment horizontal="left" vertical="center" wrapText="1"/>
    </xf>
    <xf numFmtId="0" fontId="9" fillId="2" borderId="141" xfId="0" applyFont="1" applyFill="1" applyBorder="1" applyAlignment="1">
      <alignment horizontal="left" vertical="center" wrapText="1"/>
    </xf>
    <xf numFmtId="0" fontId="9" fillId="2" borderId="142" xfId="0" applyFont="1" applyFill="1" applyBorder="1" applyAlignment="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lignment horizontal="left" vertical="center"/>
    </xf>
    <xf numFmtId="0" fontId="31" fillId="2" borderId="72" xfId="0" applyFont="1" applyFill="1" applyBorder="1" applyAlignment="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12" fillId="2" borderId="1" xfId="0" applyFont="1" applyFill="1" applyBorder="1" applyAlignment="1">
      <alignment horizontal="center" vertical="center"/>
    </xf>
    <xf numFmtId="0" fontId="21" fillId="2" borderId="19" xfId="0" applyFont="1" applyFill="1" applyBorder="1">
      <alignment vertical="center"/>
    </xf>
    <xf numFmtId="0" fontId="21" fillId="2" borderId="15" xfId="0" applyFont="1" applyFill="1" applyBorder="1">
      <alignment vertical="center"/>
    </xf>
    <xf numFmtId="0" fontId="21" fillId="2" borderId="20" xfId="0" applyFont="1" applyFill="1" applyBorder="1">
      <alignment vertical="center"/>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19"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9"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6" xfId="0" applyFont="1" applyFill="1" applyBorder="1">
      <alignment vertical="center"/>
    </xf>
    <xf numFmtId="0" fontId="21" fillId="2" borderId="14" xfId="0" applyFont="1" applyFill="1" applyBorder="1" applyAlignment="1">
      <alignment horizontal="center" vertical="center"/>
    </xf>
    <xf numFmtId="0" fontId="21" fillId="2" borderId="37" xfId="0" applyFont="1" applyFill="1" applyBorder="1" applyAlignment="1">
      <alignment horizontal="center" vertical="center" wrapText="1"/>
    </xf>
    <xf numFmtId="0" fontId="21" fillId="2" borderId="38" xfId="0" applyFont="1" applyFill="1" applyBorder="1" applyAlignment="1">
      <alignment horizontal="center" vertical="center" wrapText="1"/>
    </xf>
    <xf numFmtId="0" fontId="21" fillId="2" borderId="37" xfId="0" applyFont="1" applyFill="1" applyBorder="1">
      <alignment vertical="center"/>
    </xf>
    <xf numFmtId="0" fontId="21" fillId="2" borderId="38" xfId="0" applyFont="1" applyFill="1" applyBorder="1">
      <alignment vertical="center"/>
    </xf>
    <xf numFmtId="0" fontId="21" fillId="2" borderId="58" xfId="0" applyFont="1" applyFill="1" applyBorder="1">
      <alignment vertical="center"/>
    </xf>
    <xf numFmtId="0" fontId="21" fillId="2" borderId="5"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39" xfId="0" applyFont="1" applyFill="1" applyBorder="1" applyAlignment="1">
      <alignment vertical="center" wrapText="1"/>
    </xf>
    <xf numFmtId="0" fontId="21" fillId="2" borderId="11" xfId="0" applyFont="1" applyFill="1" applyBorder="1" applyAlignment="1">
      <alignment vertical="center" wrapText="1"/>
    </xf>
    <xf numFmtId="0" fontId="21" fillId="2" borderId="59" xfId="0" applyFont="1" applyFill="1" applyBorder="1" applyAlignment="1">
      <alignment vertical="center" wrapText="1"/>
    </xf>
    <xf numFmtId="0" fontId="21" fillId="2" borderId="17" xfId="0" applyFont="1" applyFill="1" applyBorder="1">
      <alignment vertical="center"/>
    </xf>
    <xf numFmtId="0" fontId="21" fillId="2" borderId="0" xfId="0" applyFont="1" applyFill="1">
      <alignment vertical="center"/>
    </xf>
    <xf numFmtId="0" fontId="21" fillId="2" borderId="18" xfId="0" applyFont="1" applyFill="1" applyBorder="1">
      <alignment vertical="center"/>
    </xf>
    <xf numFmtId="0" fontId="21" fillId="2" borderId="1" xfId="0" applyFont="1" applyFill="1" applyBorder="1" applyAlignment="1">
      <alignment horizontal="center" vertical="center"/>
    </xf>
    <xf numFmtId="0" fontId="31" fillId="2" borderId="3" xfId="0" applyFont="1" applyFill="1" applyBorder="1" applyAlignment="1">
      <alignment horizontal="left" vertical="center"/>
    </xf>
    <xf numFmtId="0" fontId="31" fillId="2" borderId="4" xfId="0" applyFont="1" applyFill="1" applyBorder="1" applyAlignment="1">
      <alignment horizontal="left" vertical="center"/>
    </xf>
    <xf numFmtId="0" fontId="31" fillId="2" borderId="3" xfId="0" applyFont="1" applyFill="1" applyBorder="1" applyAlignment="1">
      <alignment horizontal="left" vertical="center" wrapText="1"/>
    </xf>
    <xf numFmtId="0" fontId="9" fillId="0" borderId="21" xfId="0" applyFont="1" applyBorder="1" applyAlignment="1">
      <alignment horizontal="left" vertical="center"/>
    </xf>
    <xf numFmtId="0" fontId="9" fillId="0" borderId="22" xfId="0" applyFont="1" applyBorder="1" applyAlignment="1">
      <alignment horizontal="left" vertical="center"/>
    </xf>
    <xf numFmtId="0" fontId="9" fillId="0" borderId="41" xfId="0" applyFont="1" applyBorder="1" applyAlignment="1">
      <alignment horizontal="left" vertical="center"/>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41" xfId="0" applyFont="1" applyBorder="1" applyAlignment="1">
      <alignment horizontal="left" vertical="center" wrapText="1"/>
    </xf>
    <xf numFmtId="0" fontId="30" fillId="2" borderId="87" xfId="0" applyFont="1" applyFill="1" applyBorder="1" applyAlignment="1">
      <alignment horizontal="center" vertical="center"/>
    </xf>
    <xf numFmtId="0" fontId="30" fillId="2" borderId="88" xfId="0" applyFont="1" applyFill="1" applyBorder="1" applyAlignment="1">
      <alignment horizontal="center" vertical="center"/>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5" fillId="2" borderId="0" xfId="0" applyFont="1" applyFill="1" applyAlignment="1">
      <alignment horizontal="left" vertical="top" wrapText="1"/>
    </xf>
    <xf numFmtId="0" fontId="21" fillId="0" borderId="3" xfId="0" applyFont="1" applyBorder="1" applyAlignment="1">
      <alignment horizontal="left" vertical="center"/>
    </xf>
    <xf numFmtId="0" fontId="21" fillId="0" borderId="4" xfId="0" applyFont="1" applyBorder="1" applyAlignment="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65" fillId="2" borderId="0" xfId="0" applyFont="1" applyFill="1" applyAlignment="1">
      <alignment horizontal="left" vertical="center" wrapText="1"/>
    </xf>
    <xf numFmtId="0" fontId="31" fillId="2" borderId="6" xfId="0" applyFont="1" applyFill="1" applyBorder="1" applyAlignment="1">
      <alignment horizontal="left" vertical="center" wrapText="1"/>
    </xf>
    <xf numFmtId="0" fontId="31" fillId="2" borderId="6" xfId="0" applyFont="1" applyFill="1" applyBorder="1" applyAlignment="1">
      <alignment horizontal="left" vertical="center"/>
    </xf>
    <xf numFmtId="0" fontId="21" fillId="28" borderId="21" xfId="0" applyFont="1" applyFill="1" applyBorder="1" applyAlignment="1">
      <alignment horizontal="center" vertical="center"/>
    </xf>
    <xf numFmtId="0" fontId="21" fillId="28" borderId="41" xfId="0" applyFont="1" applyFill="1" applyBorder="1" applyAlignment="1">
      <alignment horizontal="center" vertical="center"/>
    </xf>
    <xf numFmtId="0" fontId="27" fillId="0" borderId="113" xfId="0" applyFont="1" applyBorder="1" applyAlignment="1">
      <alignment vertical="center" wrapText="1"/>
    </xf>
    <xf numFmtId="0" fontId="27" fillId="0" borderId="114" xfId="0" applyFont="1" applyBorder="1" applyAlignment="1">
      <alignment vertical="center" wrapText="1"/>
    </xf>
    <xf numFmtId="0" fontId="27" fillId="0" borderId="0" xfId="0" applyFont="1" applyAlignment="1">
      <alignment vertical="center" wrapText="1"/>
    </xf>
    <xf numFmtId="0" fontId="27" fillId="0" borderId="18" xfId="0" applyFont="1" applyBorder="1" applyAlignment="1">
      <alignment vertical="center" wrapText="1"/>
    </xf>
    <xf numFmtId="0" fontId="21" fillId="28" borderId="115" xfId="0" applyFont="1" applyFill="1" applyBorder="1" applyAlignment="1">
      <alignment horizontal="center" vertical="center"/>
    </xf>
    <xf numFmtId="0" fontId="21" fillId="28" borderId="119" xfId="0" applyFont="1" applyFill="1" applyBorder="1" applyAlignment="1">
      <alignment horizontal="center" vertical="center"/>
    </xf>
    <xf numFmtId="0" fontId="35" fillId="0" borderId="116" xfId="0" applyFont="1" applyBorder="1" applyAlignment="1">
      <alignment horizontal="center" vertical="center"/>
    </xf>
    <xf numFmtId="0" fontId="35" fillId="0" borderId="113" xfId="0" applyFont="1" applyBorder="1" applyAlignment="1">
      <alignment horizontal="center" vertical="center"/>
    </xf>
    <xf numFmtId="0" fontId="30" fillId="0" borderId="0" xfId="0" applyFont="1" applyAlignment="1">
      <alignment horizontal="left" vertical="top" wrapText="1"/>
    </xf>
    <xf numFmtId="0" fontId="31" fillId="2" borderId="9" xfId="0" applyFont="1" applyFill="1" applyBorder="1" applyAlignment="1">
      <alignment horizontal="left" vertical="center"/>
    </xf>
    <xf numFmtId="0" fontId="31" fillId="2" borderId="43" xfId="0" applyFont="1" applyFill="1" applyBorder="1" applyAlignment="1">
      <alignment horizontal="left" vertical="center"/>
    </xf>
    <xf numFmtId="0" fontId="31" fillId="2" borderId="8" xfId="0" applyFont="1" applyFill="1" applyBorder="1" applyAlignment="1">
      <alignment horizontal="left" vertical="center" wrapText="1"/>
    </xf>
    <xf numFmtId="0" fontId="31" fillId="2" borderId="9" xfId="0" applyFont="1" applyFill="1" applyBorder="1" applyAlignment="1">
      <alignment horizontal="left" vertical="center" wrapText="1"/>
    </xf>
    <xf numFmtId="0" fontId="31" fillId="2" borderId="43" xfId="0" applyFont="1" applyFill="1" applyBorder="1" applyAlignment="1">
      <alignment horizontal="left" vertical="center" wrapText="1"/>
    </xf>
    <xf numFmtId="0" fontId="27" fillId="0" borderId="117" xfId="0" applyFont="1" applyBorder="1" applyAlignment="1">
      <alignment horizontal="left" vertical="center" wrapText="1"/>
    </xf>
    <xf numFmtId="0" fontId="27" fillId="0" borderId="64" xfId="0" applyFont="1" applyBorder="1" applyAlignment="1">
      <alignment horizontal="left" vertical="center" wrapText="1"/>
    </xf>
    <xf numFmtId="0" fontId="27" fillId="0" borderId="65" xfId="0" applyFont="1" applyBorder="1" applyAlignment="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81" xfId="0" applyFont="1" applyBorder="1" applyAlignment="1">
      <alignment vertical="center" wrapText="1"/>
    </xf>
    <xf numFmtId="0" fontId="21" fillId="28" borderId="33" xfId="0" applyFont="1" applyFill="1" applyBorder="1" applyAlignment="1">
      <alignment horizontal="center" vertical="center"/>
    </xf>
    <xf numFmtId="0" fontId="21" fillId="28" borderId="35" xfId="0" applyFont="1" applyFill="1" applyBorder="1" applyAlignment="1">
      <alignment horizontal="center" vertical="center"/>
    </xf>
    <xf numFmtId="0" fontId="35" fillId="0" borderId="118" xfId="0" applyFont="1" applyBorder="1" applyAlignment="1">
      <alignment horizontal="center" vertical="center"/>
    </xf>
    <xf numFmtId="0" fontId="35" fillId="0" borderId="121" xfId="0" applyFont="1" applyBorder="1" applyAlignment="1">
      <alignment horizontal="center" vertical="center"/>
    </xf>
    <xf numFmtId="0" fontId="25" fillId="2" borderId="9" xfId="0" applyFont="1" applyFill="1" applyBorder="1" applyAlignment="1">
      <alignment horizontal="left" vertical="center"/>
    </xf>
    <xf numFmtId="0" fontId="25" fillId="2" borderId="43" xfId="0" applyFont="1" applyFill="1" applyBorder="1" applyAlignment="1">
      <alignment horizontal="left" vertical="center"/>
    </xf>
    <xf numFmtId="49" fontId="19" fillId="2" borderId="0" xfId="0" applyNumberFormat="1" applyFont="1" applyFill="1">
      <alignment vertical="center"/>
    </xf>
    <xf numFmtId="0" fontId="21" fillId="28" borderId="22" xfId="0" applyFont="1" applyFill="1" applyBorder="1" applyAlignment="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176" fontId="12" fillId="28" borderId="45" xfId="0" applyNumberFormat="1" applyFont="1" applyFill="1" applyBorder="1" applyProtection="1">
      <alignment vertical="center"/>
      <protection locked="0"/>
    </xf>
    <xf numFmtId="176" fontId="12" fillId="28" borderId="31" xfId="0" applyNumberFormat="1" applyFont="1" applyFill="1" applyBorder="1" applyProtection="1">
      <alignment vertical="center"/>
      <protection locked="0"/>
    </xf>
    <xf numFmtId="176" fontId="12" fillId="28" borderId="32" xfId="0" applyNumberFormat="1" applyFont="1" applyFill="1" applyBorder="1" applyProtection="1">
      <alignment vertical="center"/>
      <protection locked="0"/>
    </xf>
    <xf numFmtId="0" fontId="25" fillId="2" borderId="0" xfId="0" applyFont="1" applyFill="1" applyAlignment="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lignment horizontal="left" vertical="top" wrapText="1"/>
    </xf>
    <xf numFmtId="0" fontId="27" fillId="2" borderId="5"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35" xfId="0" applyFont="1" applyBorder="1" applyAlignment="1">
      <alignment horizontal="center" vertical="center"/>
    </xf>
    <xf numFmtId="0" fontId="9" fillId="0" borderId="141" xfId="0" applyFont="1" applyBorder="1" applyAlignment="1">
      <alignment horizontal="center" vertical="center"/>
    </xf>
    <xf numFmtId="0" fontId="9" fillId="0" borderId="142" xfId="0" applyFont="1" applyBorder="1" applyAlignment="1">
      <alignment horizontal="center" vertical="center"/>
    </xf>
    <xf numFmtId="0" fontId="25" fillId="2" borderId="9" xfId="0" applyFont="1" applyFill="1" applyBorder="1" applyAlignment="1">
      <alignmen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6" fillId="2" borderId="0" xfId="0" applyFont="1" applyFill="1" applyAlignment="1">
      <alignment horizontal="left" vertical="center"/>
    </xf>
    <xf numFmtId="49" fontId="21" fillId="0" borderId="15" xfId="0" applyNumberFormat="1" applyFont="1" applyBorder="1" applyAlignment="1">
      <alignment horizontal="left" vertical="center" wrapText="1"/>
    </xf>
    <xf numFmtId="49" fontId="27" fillId="3" borderId="21" xfId="0" applyNumberFormat="1" applyFont="1" applyFill="1" applyBorder="1" applyAlignment="1">
      <alignment horizontal="center" vertical="center" wrapText="1"/>
    </xf>
    <xf numFmtId="49" fontId="27" fillId="3" borderId="22" xfId="0" applyNumberFormat="1" applyFont="1" applyFill="1" applyBorder="1" applyAlignment="1">
      <alignment horizontal="center" vertical="center" wrapText="1"/>
    </xf>
    <xf numFmtId="49" fontId="27" fillId="3" borderId="41" xfId="0" applyNumberFormat="1" applyFont="1" applyFill="1" applyBorder="1" applyAlignment="1">
      <alignment horizontal="center" vertical="center" wrapText="1"/>
    </xf>
    <xf numFmtId="0" fontId="25" fillId="0" borderId="117" xfId="0" applyFont="1" applyBorder="1" applyAlignment="1">
      <alignment horizontal="left" vertical="center" wrapText="1"/>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25" fillId="0" borderId="8" xfId="0" applyFont="1" applyBorder="1" applyAlignment="1">
      <alignment horizontal="left" vertical="center" wrapText="1"/>
    </xf>
    <xf numFmtId="0" fontId="25" fillId="0" borderId="122" xfId="0" applyFont="1" applyBorder="1" applyAlignment="1">
      <alignment horizontal="left" vertical="center" wrapText="1"/>
    </xf>
    <xf numFmtId="0" fontId="25" fillId="0" borderId="40" xfId="0" applyFont="1" applyBorder="1" applyAlignment="1">
      <alignment horizontal="left" vertical="center" wrapText="1"/>
    </xf>
    <xf numFmtId="0" fontId="25" fillId="0" borderId="123" xfId="0" applyFont="1" applyBorder="1" applyAlignment="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5" fillId="2" borderId="0" xfId="0" applyFont="1" applyFill="1" applyAlignment="1">
      <alignment vertical="center" wrapText="1"/>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2" borderId="18" xfId="0" applyFont="1" applyFill="1" applyBorder="1" applyAlignment="1">
      <alignment horizontal="center" vertical="center"/>
    </xf>
    <xf numFmtId="0" fontId="32" fillId="0" borderId="24" xfId="0" applyFont="1" applyBorder="1" applyAlignment="1">
      <alignment horizontal="left" vertical="center" wrapText="1"/>
    </xf>
    <xf numFmtId="0" fontId="32" fillId="0" borderId="25" xfId="0" applyFont="1" applyBorder="1" applyAlignment="1">
      <alignment horizontal="left"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lignment vertical="center"/>
    </xf>
    <xf numFmtId="176" fontId="12" fillId="2" borderId="6" xfId="0" applyNumberFormat="1" applyFont="1" applyFill="1" applyBorder="1">
      <alignment vertical="center"/>
    </xf>
    <xf numFmtId="0" fontId="39" fillId="2" borderId="0" xfId="0" applyFont="1" applyFill="1" applyAlignment="1">
      <alignment horizontal="left" vertical="center" wrapText="1"/>
    </xf>
    <xf numFmtId="0" fontId="25" fillId="0" borderId="0" xfId="0" applyFont="1" applyAlignment="1">
      <alignment horizontal="left" vertical="top"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65" fillId="3" borderId="21" xfId="0" applyFont="1" applyFill="1" applyBorder="1" applyAlignment="1">
      <alignment horizontal="center" vertical="center" wrapText="1"/>
    </xf>
    <xf numFmtId="0" fontId="65" fillId="3" borderId="22" xfId="0" applyFont="1" applyFill="1" applyBorder="1" applyAlignment="1">
      <alignment horizontal="center" vertical="center" wrapText="1"/>
    </xf>
    <xf numFmtId="0" fontId="65" fillId="3" borderId="41" xfId="0" applyFont="1" applyFill="1" applyBorder="1" applyAlignment="1">
      <alignment horizontal="center" vertical="center" wrapText="1"/>
    </xf>
    <xf numFmtId="0" fontId="31" fillId="0" borderId="95" xfId="0" applyFont="1" applyBorder="1" applyAlignment="1">
      <alignment horizontal="center" vertical="center"/>
    </xf>
    <xf numFmtId="0" fontId="31" fillId="0" borderId="38" xfId="0" applyFont="1" applyBorder="1" applyAlignment="1">
      <alignment horizontal="center" vertical="center"/>
    </xf>
    <xf numFmtId="0" fontId="31" fillId="0" borderId="136" xfId="0" applyFont="1" applyBorder="1" applyAlignment="1">
      <alignment horizontal="center" vertical="center"/>
    </xf>
    <xf numFmtId="0" fontId="31" fillId="0" borderId="84" xfId="0" applyFont="1" applyBorder="1" applyAlignment="1">
      <alignment horizontal="left" vertical="center"/>
    </xf>
    <xf numFmtId="0" fontId="31" fillId="0" borderId="133" xfId="0" applyFont="1" applyBorder="1" applyAlignment="1">
      <alignment horizontal="left" vertical="center"/>
    </xf>
    <xf numFmtId="0" fontId="25" fillId="2" borderId="40" xfId="0" applyFont="1" applyFill="1" applyBorder="1" applyAlignment="1">
      <alignment horizontal="left" vertical="center" wrapText="1"/>
    </xf>
    <xf numFmtId="0" fontId="39" fillId="2" borderId="0" xfId="0" applyFont="1" applyFill="1" applyAlignment="1">
      <alignment horizontal="center" vertical="center" wrapText="1"/>
    </xf>
    <xf numFmtId="0" fontId="32" fillId="3" borderId="21" xfId="0" applyFont="1" applyFill="1" applyBorder="1" applyAlignment="1">
      <alignment horizontal="center" vertical="center" wrapText="1"/>
    </xf>
    <xf numFmtId="0" fontId="32" fillId="3" borderId="22" xfId="0" applyFont="1" applyFill="1" applyBorder="1" applyAlignment="1">
      <alignment horizontal="center" vertical="center" wrapText="1"/>
    </xf>
    <xf numFmtId="0" fontId="32" fillId="3" borderId="41" xfId="0" applyFont="1" applyFill="1" applyBorder="1" applyAlignment="1">
      <alignment horizontal="center" vertical="center" wrapText="1"/>
    </xf>
    <xf numFmtId="0" fontId="73" fillId="3" borderId="83" xfId="0" applyFont="1" applyFill="1" applyBorder="1" applyAlignment="1">
      <alignment horizontal="center" vertical="center"/>
    </xf>
    <xf numFmtId="0" fontId="73" fillId="3" borderId="62" xfId="0" applyFont="1" applyFill="1" applyBorder="1" applyAlignment="1">
      <alignment horizontal="center" vertical="center"/>
    </xf>
    <xf numFmtId="0" fontId="25" fillId="2" borderId="135" xfId="0" applyFont="1" applyFill="1" applyBorder="1" applyAlignment="1">
      <alignment vertical="center" wrapText="1"/>
    </xf>
    <xf numFmtId="0" fontId="25" fillId="2" borderId="107" xfId="0" applyFont="1" applyFill="1" applyBorder="1" applyAlignment="1">
      <alignment vertical="center" wrapText="1"/>
    </xf>
    <xf numFmtId="0" fontId="25" fillId="2" borderId="134" xfId="0" applyFont="1" applyFill="1" applyBorder="1" applyAlignment="1">
      <alignment vertical="center" wrapText="1"/>
    </xf>
    <xf numFmtId="0" fontId="17" fillId="2" borderId="127"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8" xfId="0" applyFont="1" applyFill="1" applyBorder="1" applyAlignment="1">
      <alignment horizontal="center" vertical="center" wrapText="1"/>
    </xf>
    <xf numFmtId="0" fontId="17" fillId="2" borderId="111" xfId="0" applyFont="1" applyFill="1" applyBorder="1" applyAlignment="1">
      <alignment horizontal="center" vertical="center" wrapText="1"/>
    </xf>
    <xf numFmtId="0" fontId="17" fillId="2" borderId="141" xfId="0" applyFont="1" applyFill="1" applyBorder="1" applyAlignment="1">
      <alignment horizontal="center" vertical="center" wrapText="1"/>
    </xf>
    <xf numFmtId="0" fontId="17" fillId="2" borderId="129" xfId="0" applyFont="1" applyFill="1" applyBorder="1" applyAlignment="1">
      <alignment horizontal="center" vertical="center" wrapText="1"/>
    </xf>
    <xf numFmtId="0" fontId="17" fillId="2" borderId="110" xfId="0" applyFont="1" applyFill="1" applyBorder="1" applyAlignment="1">
      <alignment horizontal="center" vertical="center" wrapText="1"/>
    </xf>
    <xf numFmtId="0" fontId="17" fillId="2" borderId="36" xfId="0" applyFont="1" applyFill="1" applyBorder="1" applyAlignment="1">
      <alignment horizontal="center" vertical="center" wrapText="1"/>
    </xf>
    <xf numFmtId="0" fontId="17" fillId="2" borderId="97" xfId="0" applyFont="1" applyFill="1" applyBorder="1" applyAlignment="1">
      <alignment horizontal="center" vertical="center" wrapText="1"/>
    </xf>
    <xf numFmtId="0" fontId="17" fillId="0" borderId="127" xfId="0" applyFont="1" applyBorder="1" applyAlignment="1">
      <alignment horizontal="center" vertical="center"/>
    </xf>
    <xf numFmtId="0" fontId="17" fillId="0" borderId="128"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74" fillId="2" borderId="2" xfId="0" applyFont="1" applyFill="1" applyBorder="1" applyAlignment="1">
      <alignment horizontal="center" vertical="center"/>
    </xf>
    <xf numFmtId="0" fontId="74" fillId="2" borderId="4" xfId="0" applyFont="1" applyFill="1" applyBorder="1" applyAlignment="1">
      <alignment horizontal="center" vertical="center"/>
    </xf>
    <xf numFmtId="0" fontId="31" fillId="2" borderId="1" xfId="0" applyFont="1" applyFill="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33" fillId="0" borderId="93" xfId="0" applyFont="1" applyBorder="1" applyAlignment="1">
      <alignment horizontal="center" vertical="center"/>
    </xf>
    <xf numFmtId="0" fontId="33" fillId="0" borderId="90" xfId="0" applyFont="1" applyBorder="1" applyAlignment="1">
      <alignment horizontal="center" vertical="center"/>
    </xf>
    <xf numFmtId="0" fontId="33" fillId="0" borderId="94" xfId="0" applyFont="1" applyBorder="1" applyAlignment="1">
      <alignment horizontal="center" vertical="center"/>
    </xf>
    <xf numFmtId="0" fontId="33" fillId="0" borderId="50" xfId="0" applyFont="1" applyBorder="1" applyAlignment="1">
      <alignment horizontal="center" vertical="center" wrapText="1"/>
    </xf>
    <xf numFmtId="0" fontId="33" fillId="0" borderId="158" xfId="0" applyFont="1" applyBorder="1" applyAlignment="1">
      <alignment horizontal="center" vertical="center" wrapText="1"/>
    </xf>
    <xf numFmtId="0" fontId="33" fillId="0" borderId="93" xfId="0" applyFont="1" applyBorder="1" applyAlignment="1">
      <alignment horizontal="center" vertical="center" wrapText="1"/>
    </xf>
    <xf numFmtId="0" fontId="33" fillId="0" borderId="90" xfId="0" applyFont="1" applyBorder="1" applyAlignment="1">
      <alignment horizontal="center" vertical="center" wrapText="1"/>
    </xf>
    <xf numFmtId="0" fontId="31" fillId="2" borderId="2" xfId="0" applyFont="1" applyFill="1" applyBorder="1" applyAlignment="1">
      <alignment horizontal="left" vertical="center" wrapText="1"/>
    </xf>
    <xf numFmtId="0" fontId="31" fillId="2" borderId="81" xfId="0" applyFont="1" applyFill="1" applyBorder="1" applyAlignment="1">
      <alignment horizontal="left" vertical="center" wrapText="1"/>
    </xf>
    <xf numFmtId="0" fontId="74" fillId="2" borderId="3" xfId="0" applyFont="1" applyFill="1" applyBorder="1" applyAlignment="1">
      <alignment horizontal="center" vertical="center"/>
    </xf>
    <xf numFmtId="0" fontId="12" fillId="2" borderId="19"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0" fillId="0" borderId="1" xfId="0" applyBorder="1" applyAlignment="1">
      <alignment horizontal="left" vertical="center" wrapText="1"/>
    </xf>
    <xf numFmtId="0" fontId="12" fillId="2" borderId="0" xfId="0" applyFont="1" applyFill="1" applyAlignment="1">
      <alignment horizontal="left" vertical="center" wrapText="1"/>
    </xf>
    <xf numFmtId="0" fontId="17" fillId="2" borderId="53" xfId="0" applyFont="1" applyFill="1" applyBorder="1" applyAlignment="1">
      <alignment horizontal="center" vertical="center" wrapText="1"/>
    </xf>
    <xf numFmtId="0" fontId="17" fillId="2" borderId="13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4" xfId="0" applyFont="1" applyBorder="1" applyAlignment="1">
      <alignment horizontal="center" vertical="center" wrapText="1"/>
    </xf>
    <xf numFmtId="176" fontId="21" fillId="29" borderId="1" xfId="0" applyNumberFormat="1" applyFont="1" applyFill="1" applyBorder="1" applyAlignment="1" applyProtection="1">
      <alignment horizontal="right" vertical="center" shrinkToFit="1"/>
      <protection locked="0"/>
    </xf>
    <xf numFmtId="0" fontId="21" fillId="0" borderId="2" xfId="0" applyFont="1" applyBorder="1" applyAlignment="1">
      <alignment horizontal="center" vertical="center" shrinkToFit="1"/>
    </xf>
    <xf numFmtId="0" fontId="21" fillId="0" borderId="3" xfId="0" applyFont="1" applyBorder="1" applyAlignment="1">
      <alignment horizontal="center" vertical="center" shrinkToFit="1"/>
    </xf>
    <xf numFmtId="0" fontId="21" fillId="0" borderId="4" xfId="0" applyFont="1" applyBorder="1" applyAlignment="1">
      <alignment horizontal="center" vertical="center" shrinkToFit="1"/>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21" xfId="0" applyFont="1" applyFill="1" applyBorder="1" applyAlignment="1">
      <alignment horizontal="left" vertical="center"/>
    </xf>
    <xf numFmtId="0" fontId="17" fillId="2" borderId="22" xfId="0" applyFont="1" applyFill="1" applyBorder="1" applyAlignment="1">
      <alignment horizontal="left" vertical="center"/>
    </xf>
    <xf numFmtId="0" fontId="17" fillId="2" borderId="41" xfId="0" applyFont="1" applyFill="1" applyBorder="1" applyAlignment="1">
      <alignment horizontal="left" vertical="center"/>
    </xf>
    <xf numFmtId="0" fontId="12" fillId="2" borderId="13"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21" fillId="0" borderId="61" xfId="0" applyFont="1" applyBorder="1" applyAlignment="1">
      <alignment horizontal="center" vertical="center" shrinkToFit="1"/>
    </xf>
    <xf numFmtId="0" fontId="21" fillId="0" borderId="77" xfId="0" applyFont="1" applyBorder="1" applyAlignment="1">
      <alignment horizontal="center" vertical="center" shrinkToFit="1"/>
    </xf>
    <xf numFmtId="0" fontId="21" fillId="0" borderId="79" xfId="0" applyFont="1" applyBorder="1" applyAlignment="1">
      <alignment horizontal="center" vertical="center" shrinkToFit="1"/>
    </xf>
    <xf numFmtId="0" fontId="21" fillId="0" borderId="5" xfId="0" applyFont="1" applyBorder="1" applyAlignment="1">
      <alignment horizontal="center" vertical="center" shrinkToFit="1"/>
    </xf>
    <xf numFmtId="0" fontId="21" fillId="0" borderId="6" xfId="0" applyFont="1" applyBorder="1" applyAlignment="1">
      <alignment horizontal="center" vertical="center" shrinkToFit="1"/>
    </xf>
    <xf numFmtId="0" fontId="21" fillId="0" borderId="7" xfId="0" applyFont="1" applyBorder="1" applyAlignment="1">
      <alignment horizontal="center" vertical="center" shrinkToFit="1"/>
    </xf>
    <xf numFmtId="0" fontId="21" fillId="0" borderId="19" xfId="0" applyFont="1" applyBorder="1" applyAlignment="1">
      <alignment horizontal="center" vertical="center" shrinkToFit="1"/>
    </xf>
    <xf numFmtId="0" fontId="21" fillId="0" borderId="15" xfId="0" applyFont="1" applyBorder="1" applyAlignment="1">
      <alignment horizontal="center" vertical="center" shrinkToFit="1"/>
    </xf>
    <xf numFmtId="0" fontId="21" fillId="0" borderId="20" xfId="0" applyFont="1" applyBorder="1" applyAlignment="1">
      <alignment horizontal="center" vertical="center" shrinkToFit="1"/>
    </xf>
    <xf numFmtId="0" fontId="17" fillId="2" borderId="110" xfId="0" applyFont="1" applyFill="1" applyBorder="1" applyAlignment="1">
      <alignment horizontal="center" vertical="center"/>
    </xf>
    <xf numFmtId="0" fontId="17" fillId="2" borderId="36" xfId="0" applyFont="1" applyFill="1" applyBorder="1" applyAlignment="1">
      <alignment horizontal="center" vertical="center"/>
    </xf>
    <xf numFmtId="0" fontId="17" fillId="2" borderId="97" xfId="0" applyFont="1" applyFill="1" applyBorder="1" applyAlignment="1">
      <alignment horizontal="center" vertical="center"/>
    </xf>
    <xf numFmtId="0" fontId="17" fillId="2" borderId="127"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11" xfId="0" applyFont="1" applyFill="1" applyBorder="1" applyAlignment="1">
      <alignment horizontal="center" vertical="center"/>
    </xf>
    <xf numFmtId="176" fontId="21" fillId="27" borderId="0" xfId="0" applyNumberFormat="1" applyFont="1" applyFill="1" applyAlignment="1">
      <alignment horizontal="right" vertical="center" shrinkToFit="1"/>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60" xfId="0" applyFont="1" applyBorder="1" applyAlignment="1">
      <alignment horizontal="center" vertical="center" shrinkToFit="1"/>
    </xf>
    <xf numFmtId="0" fontId="21" fillId="0" borderId="90" xfId="0" applyFont="1" applyBorder="1" applyAlignment="1">
      <alignment horizontal="center" vertical="center" shrinkToFit="1"/>
    </xf>
    <xf numFmtId="0" fontId="21" fillId="0" borderId="75" xfId="0" applyFont="1" applyBorder="1" applyAlignment="1">
      <alignment horizontal="center" vertical="center" shrinkToFit="1"/>
    </xf>
    <xf numFmtId="0" fontId="17" fillId="2" borderId="107"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23" xfId="0"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xf numFmtId="0" fontId="64" fillId="0" borderId="23" xfId="0" applyFont="1" applyBorder="1" applyAlignment="1">
      <alignment horizontal="center" vertical="center" wrapText="1"/>
    </xf>
    <xf numFmtId="0" fontId="64" fillId="0" borderId="35"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33"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67" xfId="0" applyNumberFormat="1"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325109" y="610232"/>
          <a:ext cx="3947151" cy="974728"/>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04801" y="1864995"/>
          <a:ext cx="84393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06780" y="3515868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06780" y="3665982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06780" y="35158680"/>
              <a:ext cx="171450" cy="220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93</xdr:row>
          <xdr:rowOff>335280</xdr:rowOff>
        </xdr:from>
        <xdr:to>
          <xdr:col>2</xdr:col>
          <xdr:colOff>22860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06780" y="15285720"/>
              <a:ext cx="171450" cy="3071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06780" y="17838420"/>
              <a:ext cx="171450" cy="3376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39140" y="20673060"/>
              <a:ext cx="14859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097280" y="20215860"/>
              <a:ext cx="14859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097280" y="20215860"/>
              <a:ext cx="14859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68580</xdr:colOff>
          <xdr:row>55</xdr:row>
          <xdr:rowOff>22860</xdr:rowOff>
        </xdr:from>
        <xdr:to>
          <xdr:col>2</xdr:col>
          <xdr:colOff>121920</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58</xdr:row>
          <xdr:rowOff>198120</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65</xdr:row>
          <xdr:rowOff>22860</xdr:rowOff>
        </xdr:from>
        <xdr:to>
          <xdr:col>4</xdr:col>
          <xdr:colOff>0</xdr:colOff>
          <xdr:row>65</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289560</xdr:rowOff>
        </xdr:from>
        <xdr:to>
          <xdr:col>8</xdr:col>
          <xdr:colOff>38100</xdr:colOff>
          <xdr:row>68</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69</xdr:row>
          <xdr:rowOff>190500</xdr:rowOff>
        </xdr:from>
        <xdr:to>
          <xdr:col>8</xdr:col>
          <xdr:colOff>60960</xdr:colOff>
          <xdr:row>70</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xdr:colOff>
          <xdr:row>75</xdr:row>
          <xdr:rowOff>22860</xdr:rowOff>
        </xdr:from>
        <xdr:to>
          <xdr:col>2</xdr:col>
          <xdr:colOff>99060</xdr:colOff>
          <xdr:row>75</xdr:row>
          <xdr:rowOff>259080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77</xdr:row>
          <xdr:rowOff>30480</xdr:rowOff>
        </xdr:from>
        <xdr:to>
          <xdr:col>2</xdr:col>
          <xdr:colOff>60960</xdr:colOff>
          <xdr:row>77</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60960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80</xdr:row>
          <xdr:rowOff>137160</xdr:rowOff>
        </xdr:from>
        <xdr:to>
          <xdr:col>7</xdr:col>
          <xdr:colOff>76200</xdr:colOff>
          <xdr:row>80</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81</xdr:row>
          <xdr:rowOff>121920</xdr:rowOff>
        </xdr:from>
        <xdr:to>
          <xdr:col>7</xdr:col>
          <xdr:colOff>60960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90</xdr:row>
          <xdr:rowOff>251460</xdr:rowOff>
        </xdr:from>
        <xdr:to>
          <xdr:col>3</xdr:col>
          <xdr:colOff>7620</xdr:colOff>
          <xdr:row>91</xdr:row>
          <xdr:rowOff>220980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0</xdr:rowOff>
        </xdr:from>
        <xdr:to>
          <xdr:col>3</xdr:col>
          <xdr:colOff>7620</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198120</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778115" y="231035"/>
          <a:ext cx="6065520" cy="2825406"/>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906780" y="30135195"/>
              <a:ext cx="167640" cy="40252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906780" y="33909000"/>
              <a:ext cx="167640" cy="2514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107</xdr:row>
          <xdr:rowOff>0</xdr:rowOff>
        </xdr:from>
        <xdr:to>
          <xdr:col>5</xdr:col>
          <xdr:colOff>198120</xdr:colOff>
          <xdr:row>108</xdr:row>
          <xdr:rowOff>7620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xdr:rowOff>
        </xdr:from>
        <xdr:to>
          <xdr:col>5</xdr:col>
          <xdr:colOff>198120</xdr:colOff>
          <xdr:row>109</xdr:row>
          <xdr:rowOff>30480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228600</xdr:rowOff>
        </xdr:from>
        <xdr:to>
          <xdr:col>5</xdr:col>
          <xdr:colOff>198120</xdr:colOff>
          <xdr:row>110</xdr:row>
          <xdr:rowOff>7620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109</xdr:row>
          <xdr:rowOff>220980</xdr:rowOff>
        </xdr:from>
        <xdr:to>
          <xdr:col>5</xdr:col>
          <xdr:colOff>198120</xdr:colOff>
          <xdr:row>111</xdr:row>
          <xdr:rowOff>22860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350520</xdr:rowOff>
        </xdr:from>
        <xdr:to>
          <xdr:col>6</xdr:col>
          <xdr:colOff>7620</xdr:colOff>
          <xdr:row>112</xdr:row>
          <xdr:rowOff>220980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7620</xdr:rowOff>
        </xdr:from>
        <xdr:to>
          <xdr:col>6</xdr:col>
          <xdr:colOff>7620</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112</xdr:row>
          <xdr:rowOff>228600</xdr:rowOff>
        </xdr:from>
        <xdr:to>
          <xdr:col>6</xdr:col>
          <xdr:colOff>7620</xdr:colOff>
          <xdr:row>113</xdr:row>
          <xdr:rowOff>213360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113</xdr:row>
          <xdr:rowOff>220980</xdr:rowOff>
        </xdr:from>
        <xdr:to>
          <xdr:col>6</xdr:col>
          <xdr:colOff>7620</xdr:colOff>
          <xdr:row>115</xdr:row>
          <xdr:rowOff>7620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7620</xdr:colOff>
          <xdr:row>116</xdr:row>
          <xdr:rowOff>30480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116</xdr:row>
          <xdr:rowOff>0</xdr:rowOff>
        </xdr:from>
        <xdr:to>
          <xdr:col>6</xdr:col>
          <xdr:colOff>7620</xdr:colOff>
          <xdr:row>117</xdr:row>
          <xdr:rowOff>7620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30480</xdr:rowOff>
        </xdr:from>
        <xdr:to>
          <xdr:col>6</xdr:col>
          <xdr:colOff>7620</xdr:colOff>
          <xdr:row>117</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0</xdr:rowOff>
        </xdr:from>
        <xdr:to>
          <xdr:col>6</xdr:col>
          <xdr:colOff>7620</xdr:colOff>
          <xdr:row>119</xdr:row>
          <xdr:rowOff>30480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228600</xdr:rowOff>
        </xdr:from>
        <xdr:to>
          <xdr:col>6</xdr:col>
          <xdr:colOff>7620</xdr:colOff>
          <xdr:row>119</xdr:row>
          <xdr:rowOff>213360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120</xdr:row>
          <xdr:rowOff>7620</xdr:rowOff>
        </xdr:from>
        <xdr:to>
          <xdr:col>6</xdr:col>
          <xdr:colOff>7620</xdr:colOff>
          <xdr:row>121</xdr:row>
          <xdr:rowOff>7620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7620</xdr:rowOff>
        </xdr:from>
        <xdr:to>
          <xdr:col>6</xdr:col>
          <xdr:colOff>7620</xdr:colOff>
          <xdr:row>121</xdr:row>
          <xdr:rowOff>220980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220980</xdr:rowOff>
        </xdr:from>
        <xdr:to>
          <xdr:col>6</xdr:col>
          <xdr:colOff>7620</xdr:colOff>
          <xdr:row>122</xdr:row>
          <xdr:rowOff>213360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0</xdr:rowOff>
        </xdr:from>
        <xdr:to>
          <xdr:col>5</xdr:col>
          <xdr:colOff>198120</xdr:colOff>
          <xdr:row>123</xdr:row>
          <xdr:rowOff>297180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259080</xdr:rowOff>
        </xdr:from>
        <xdr:to>
          <xdr:col>5</xdr:col>
          <xdr:colOff>198120</xdr:colOff>
          <xdr:row>125</xdr:row>
          <xdr:rowOff>22860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124</xdr:row>
          <xdr:rowOff>228600</xdr:rowOff>
        </xdr:from>
        <xdr:to>
          <xdr:col>5</xdr:col>
          <xdr:colOff>198120</xdr:colOff>
          <xdr:row>126</xdr:row>
          <xdr:rowOff>7620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0</xdr:rowOff>
        </xdr:from>
        <xdr:to>
          <xdr:col>5</xdr:col>
          <xdr:colOff>198120</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0</xdr:rowOff>
        </xdr:from>
        <xdr:to>
          <xdr:col>5</xdr:col>
          <xdr:colOff>198120</xdr:colOff>
          <xdr:row>128</xdr:row>
          <xdr:rowOff>45720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132</xdr:row>
          <xdr:rowOff>0</xdr:rowOff>
        </xdr:from>
        <xdr:to>
          <xdr:col>6</xdr:col>
          <xdr:colOff>7620</xdr:colOff>
          <xdr:row>132</xdr:row>
          <xdr:rowOff>220980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133</xdr:row>
          <xdr:rowOff>0</xdr:rowOff>
        </xdr:from>
        <xdr:to>
          <xdr:col>6</xdr:col>
          <xdr:colOff>7620</xdr:colOff>
          <xdr:row>133</xdr:row>
          <xdr:rowOff>220980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134</xdr:row>
          <xdr:rowOff>0</xdr:rowOff>
        </xdr:from>
        <xdr:to>
          <xdr:col>6</xdr:col>
          <xdr:colOff>7620</xdr:colOff>
          <xdr:row>134</xdr:row>
          <xdr:rowOff>220980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7620</xdr:colOff>
          <xdr:row>135</xdr:row>
          <xdr:rowOff>220980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7620</xdr:rowOff>
        </xdr:from>
        <xdr:to>
          <xdr:col>5</xdr:col>
          <xdr:colOff>198120</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130</xdr:row>
          <xdr:rowOff>0</xdr:rowOff>
        </xdr:from>
        <xdr:to>
          <xdr:col>5</xdr:col>
          <xdr:colOff>198120</xdr:colOff>
          <xdr:row>131</xdr:row>
          <xdr:rowOff>60960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128</xdr:row>
          <xdr:rowOff>0</xdr:rowOff>
        </xdr:from>
        <xdr:to>
          <xdr:col>5</xdr:col>
          <xdr:colOff>198120</xdr:colOff>
          <xdr:row>129</xdr:row>
          <xdr:rowOff>22860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94</xdr:row>
          <xdr:rowOff>83820</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182880</xdr:colOff>
          <xdr:row>130</xdr:row>
          <xdr:rowOff>259080</xdr:rowOff>
        </xdr:from>
        <xdr:to>
          <xdr:col>5</xdr:col>
          <xdr:colOff>198120</xdr:colOff>
          <xdr:row>132</xdr:row>
          <xdr:rowOff>68580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213360</xdr:rowOff>
        </xdr:from>
        <xdr:to>
          <xdr:col>2</xdr:col>
          <xdr:colOff>60960</xdr:colOff>
          <xdr:row>97</xdr:row>
          <xdr:rowOff>236220</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Normal="100" zoomScaleSheetLayoutView="100" workbookViewId="0">
      <selection activeCell="AH27" sqref="AH27"/>
    </sheetView>
  </sheetViews>
  <sheetFormatPr defaultColWidth="9" defaultRowHeight="20.100000000000001" customHeight="1"/>
  <cols>
    <col min="1" max="1" width="4.44140625" customWidth="1"/>
    <col min="2" max="2" width="11" customWidth="1"/>
    <col min="3" max="12" width="2.44140625" style="436" customWidth="1"/>
    <col min="13" max="17" width="2.77734375" style="437" customWidth="1"/>
    <col min="18" max="22" width="2.44140625" style="437" customWidth="1"/>
    <col min="23" max="23" width="14.109375" style="437" customWidth="1"/>
    <col min="24" max="24" width="25" style="437" customWidth="1"/>
    <col min="25" max="25" width="30.77734375" style="437" customWidth="1"/>
    <col min="26" max="26" width="8.44140625" customWidth="1"/>
    <col min="27" max="27" width="9.109375" customWidth="1"/>
    <col min="28" max="28" width="7.44140625" customWidth="1"/>
    <col min="29" max="29" width="9" style="129" customWidth="1"/>
  </cols>
  <sheetData>
    <row r="1" spans="1:29" ht="20.100000000000001" customHeight="1">
      <c r="A1" s="128" t="s">
        <v>0</v>
      </c>
      <c r="C1"/>
      <c r="D1"/>
      <c r="E1"/>
      <c r="F1"/>
      <c r="G1"/>
      <c r="H1"/>
      <c r="I1"/>
      <c r="J1"/>
      <c r="K1"/>
      <c r="L1"/>
      <c r="M1"/>
      <c r="N1"/>
      <c r="O1"/>
      <c r="P1"/>
      <c r="Q1"/>
      <c r="R1"/>
      <c r="S1"/>
      <c r="T1"/>
      <c r="U1"/>
      <c r="V1"/>
      <c r="W1"/>
      <c r="X1"/>
      <c r="Y1"/>
      <c r="AC1" s="129" t="s">
        <v>1</v>
      </c>
    </row>
    <row r="2" spans="1:29" ht="24.6" customHeight="1">
      <c r="A2" s="130"/>
      <c r="C2"/>
      <c r="D2"/>
      <c r="E2"/>
      <c r="F2"/>
      <c r="G2"/>
      <c r="H2"/>
      <c r="I2"/>
      <c r="J2"/>
      <c r="K2"/>
      <c r="L2"/>
      <c r="M2"/>
      <c r="N2"/>
      <c r="O2"/>
      <c r="P2"/>
      <c r="Q2"/>
      <c r="R2"/>
      <c r="S2"/>
      <c r="T2"/>
      <c r="U2"/>
      <c r="V2"/>
      <c r="W2"/>
      <c r="X2"/>
      <c r="Y2"/>
    </row>
    <row r="3" spans="1:29" s="131" customFormat="1" ht="40.200000000000003" customHeight="1">
      <c r="A3" s="518" t="s">
        <v>2</v>
      </c>
      <c r="B3" s="518"/>
      <c r="C3" s="518"/>
      <c r="D3" s="518"/>
      <c r="E3" s="518"/>
      <c r="F3" s="518"/>
      <c r="G3" s="518"/>
      <c r="H3" s="518"/>
      <c r="I3" s="518"/>
      <c r="J3" s="518"/>
      <c r="K3" s="518"/>
      <c r="L3" s="518"/>
      <c r="M3" s="518"/>
      <c r="N3" s="518"/>
      <c r="O3" s="518"/>
      <c r="P3" s="518"/>
      <c r="Q3" s="518"/>
      <c r="R3" s="518"/>
      <c r="S3" s="518"/>
      <c r="T3" s="518"/>
      <c r="U3" s="518"/>
      <c r="V3" s="518"/>
      <c r="W3" s="518"/>
      <c r="X3" s="518"/>
      <c r="Y3" s="518"/>
      <c r="Z3" s="518"/>
      <c r="AA3" s="518"/>
      <c r="AC3" s="132"/>
    </row>
    <row r="4" spans="1:29" s="131" customFormat="1" ht="30.75" customHeight="1">
      <c r="A4" s="519" t="s">
        <v>3</v>
      </c>
      <c r="B4" s="519"/>
      <c r="C4" s="519"/>
      <c r="D4" s="519"/>
      <c r="E4" s="519"/>
      <c r="F4" s="519"/>
      <c r="G4" s="519"/>
      <c r="H4" s="519"/>
      <c r="I4" s="519"/>
      <c r="J4" s="519"/>
      <c r="K4" s="519"/>
      <c r="L4" s="519"/>
      <c r="M4" s="519"/>
      <c r="N4" s="519"/>
      <c r="O4" s="519"/>
      <c r="P4" s="519"/>
      <c r="Q4" s="519"/>
      <c r="R4" s="519"/>
      <c r="S4" s="519"/>
      <c r="T4" s="519"/>
      <c r="U4" s="519"/>
      <c r="V4" s="519"/>
      <c r="W4" s="519"/>
      <c r="X4" s="519"/>
      <c r="Y4" s="519"/>
      <c r="Z4" s="519"/>
      <c r="AA4" s="519"/>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17" t="s">
        <v>4</v>
      </c>
      <c r="B6" s="517"/>
      <c r="C6" s="517"/>
      <c r="D6" s="517"/>
      <c r="E6" s="517"/>
      <c r="F6" s="517"/>
      <c r="G6" s="517"/>
      <c r="H6" s="517"/>
      <c r="I6" s="517"/>
      <c r="J6" s="517"/>
      <c r="K6" s="517"/>
      <c r="L6" s="517"/>
      <c r="M6" s="517"/>
      <c r="N6" s="517"/>
      <c r="O6" s="517"/>
      <c r="P6" s="517"/>
      <c r="Q6" s="517"/>
      <c r="R6" s="517"/>
      <c r="S6" s="517"/>
      <c r="T6" s="517"/>
      <c r="U6" s="517"/>
      <c r="V6" s="517"/>
      <c r="W6" s="517"/>
      <c r="X6" s="517"/>
      <c r="Y6" s="517"/>
      <c r="Z6" s="517"/>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18" t="s">
        <v>5</v>
      </c>
      <c r="B14" s="518"/>
      <c r="C14" s="518"/>
      <c r="D14" s="518"/>
      <c r="E14" s="518"/>
      <c r="F14" s="518"/>
      <c r="G14" s="518"/>
      <c r="H14" s="518"/>
      <c r="I14" s="518"/>
      <c r="J14" s="518"/>
      <c r="K14" s="518"/>
      <c r="L14" s="518"/>
      <c r="M14" s="518"/>
      <c r="N14" s="518"/>
      <c r="O14" s="518"/>
      <c r="P14" s="518"/>
      <c r="Q14" s="518"/>
      <c r="R14" s="518"/>
      <c r="S14" s="518"/>
      <c r="T14" s="518"/>
      <c r="U14" s="518"/>
      <c r="V14" s="518"/>
      <c r="W14" s="518"/>
      <c r="X14" s="518"/>
      <c r="Y14" s="518"/>
      <c r="Z14" s="518"/>
      <c r="AA14" s="518"/>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492" t="s">
        <v>8</v>
      </c>
      <c r="C18" s="493"/>
      <c r="D18" s="493"/>
      <c r="E18" s="493"/>
      <c r="F18" s="494"/>
      <c r="G18" s="529" t="s">
        <v>2233</v>
      </c>
      <c r="H18" s="530"/>
      <c r="I18" s="530"/>
      <c r="J18" s="530"/>
      <c r="K18" s="530"/>
      <c r="L18" s="530"/>
      <c r="M18" s="530"/>
      <c r="N18" s="530"/>
      <c r="O18" s="530"/>
      <c r="P18" s="531"/>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495" t="s">
        <v>12</v>
      </c>
      <c r="D22" s="495"/>
      <c r="E22" s="495"/>
      <c r="F22" s="495"/>
      <c r="G22" s="495"/>
      <c r="H22" s="495"/>
      <c r="I22" s="495"/>
      <c r="J22" s="495"/>
      <c r="K22" s="495"/>
      <c r="L22" s="496"/>
      <c r="M22" s="532" t="s">
        <v>2234</v>
      </c>
      <c r="N22" s="533"/>
      <c r="O22" s="533"/>
      <c r="P22" s="533"/>
      <c r="Q22" s="533"/>
      <c r="R22" s="533"/>
      <c r="S22" s="533"/>
      <c r="T22" s="533"/>
      <c r="U22" s="533"/>
      <c r="V22" s="533"/>
      <c r="W22" s="534"/>
      <c r="X22" s="535"/>
      <c r="Y22" s="133"/>
      <c r="Z22" s="133"/>
      <c r="AA22" s="133"/>
    </row>
    <row r="23" spans="1:31" ht="20.100000000000001" customHeight="1" thickBot="1">
      <c r="A23" s="133"/>
      <c r="B23" s="138"/>
      <c r="C23" s="495" t="s">
        <v>13</v>
      </c>
      <c r="D23" s="495"/>
      <c r="E23" s="495"/>
      <c r="F23" s="495"/>
      <c r="G23" s="495"/>
      <c r="H23" s="495"/>
      <c r="I23" s="495"/>
      <c r="J23" s="495"/>
      <c r="K23" s="495"/>
      <c r="L23" s="496"/>
      <c r="M23" s="497" t="s">
        <v>2234</v>
      </c>
      <c r="N23" s="498"/>
      <c r="O23" s="498"/>
      <c r="P23" s="498"/>
      <c r="Q23" s="498"/>
      <c r="R23" s="498"/>
      <c r="S23" s="498"/>
      <c r="T23" s="498"/>
      <c r="U23" s="502"/>
      <c r="V23" s="502"/>
      <c r="W23" s="503"/>
      <c r="X23" s="504"/>
      <c r="Y23" s="133"/>
      <c r="Z23" s="133"/>
      <c r="AA23" s="133"/>
      <c r="AC23" s="129" t="s">
        <v>14</v>
      </c>
    </row>
    <row r="24" spans="1:31" ht="20.100000000000001" customHeight="1" thickBot="1">
      <c r="A24" s="133"/>
      <c r="B24" s="137" t="s">
        <v>15</v>
      </c>
      <c r="C24" s="495" t="s">
        <v>16</v>
      </c>
      <c r="D24" s="495"/>
      <c r="E24" s="495"/>
      <c r="F24" s="495"/>
      <c r="G24" s="495"/>
      <c r="H24" s="495"/>
      <c r="I24" s="495"/>
      <c r="J24" s="495"/>
      <c r="K24" s="495"/>
      <c r="L24" s="496"/>
      <c r="M24" s="536">
        <v>100</v>
      </c>
      <c r="N24" s="537"/>
      <c r="O24" s="538"/>
      <c r="P24" s="139" t="s">
        <v>17</v>
      </c>
      <c r="Q24" s="539" t="s">
        <v>2262</v>
      </c>
      <c r="R24" s="540"/>
      <c r="S24" s="540"/>
      <c r="T24" s="541"/>
      <c r="U24" s="140"/>
      <c r="V24" s="141"/>
      <c r="W24" s="141"/>
      <c r="X24" s="141"/>
      <c r="Y24" s="133"/>
      <c r="Z24" s="133"/>
      <c r="AA24" s="133"/>
      <c r="AC24" s="129" t="str">
        <f>CONCATENATE(M24,N24,O24,P24,Q24,R24,S24,T24)</f>
        <v>100－0001</v>
      </c>
    </row>
    <row r="25" spans="1:31" ht="20.100000000000001" customHeight="1">
      <c r="A25" s="133"/>
      <c r="B25" s="142"/>
      <c r="C25" s="495" t="s">
        <v>18</v>
      </c>
      <c r="D25" s="495"/>
      <c r="E25" s="495"/>
      <c r="F25" s="495"/>
      <c r="G25" s="495"/>
      <c r="H25" s="495"/>
      <c r="I25" s="495"/>
      <c r="J25" s="495"/>
      <c r="K25" s="495"/>
      <c r="L25" s="496"/>
      <c r="M25" s="497" t="s">
        <v>2235</v>
      </c>
      <c r="N25" s="498"/>
      <c r="O25" s="498"/>
      <c r="P25" s="498"/>
      <c r="Q25" s="498"/>
      <c r="R25" s="498"/>
      <c r="S25" s="498"/>
      <c r="T25" s="498"/>
      <c r="U25" s="499"/>
      <c r="V25" s="499"/>
      <c r="W25" s="500"/>
      <c r="X25" s="501"/>
      <c r="Y25" s="133"/>
      <c r="Z25" s="133"/>
      <c r="AA25" s="133"/>
    </row>
    <row r="26" spans="1:31" ht="20.100000000000001" customHeight="1">
      <c r="A26" s="133"/>
      <c r="B26" s="138"/>
      <c r="C26" s="495" t="s">
        <v>19</v>
      </c>
      <c r="D26" s="495"/>
      <c r="E26" s="495"/>
      <c r="F26" s="495"/>
      <c r="G26" s="495"/>
      <c r="H26" s="495"/>
      <c r="I26" s="495"/>
      <c r="J26" s="495"/>
      <c r="K26" s="495"/>
      <c r="L26" s="496"/>
      <c r="M26" s="520" t="s">
        <v>2236</v>
      </c>
      <c r="N26" s="521"/>
      <c r="O26" s="521"/>
      <c r="P26" s="521"/>
      <c r="Q26" s="521"/>
      <c r="R26" s="521"/>
      <c r="S26" s="521"/>
      <c r="T26" s="521"/>
      <c r="U26" s="521"/>
      <c r="V26" s="521"/>
      <c r="W26" s="521"/>
      <c r="X26" s="522"/>
      <c r="Y26" s="133"/>
      <c r="Z26" s="133"/>
      <c r="AA26" s="133"/>
    </row>
    <row r="27" spans="1:31" ht="20.100000000000001" customHeight="1">
      <c r="A27" s="133"/>
      <c r="B27" s="137" t="s">
        <v>20</v>
      </c>
      <c r="C27" s="495" t="s">
        <v>21</v>
      </c>
      <c r="D27" s="495"/>
      <c r="E27" s="495"/>
      <c r="F27" s="495"/>
      <c r="G27" s="495"/>
      <c r="H27" s="495"/>
      <c r="I27" s="495"/>
      <c r="J27" s="495"/>
      <c r="K27" s="495"/>
      <c r="L27" s="496"/>
      <c r="M27" s="520" t="s">
        <v>2237</v>
      </c>
      <c r="N27" s="521"/>
      <c r="O27" s="521"/>
      <c r="P27" s="521"/>
      <c r="Q27" s="521"/>
      <c r="R27" s="521"/>
      <c r="S27" s="521"/>
      <c r="T27" s="521"/>
      <c r="U27" s="521"/>
      <c r="V27" s="521"/>
      <c r="W27" s="521"/>
      <c r="X27" s="522"/>
      <c r="Y27" s="133"/>
      <c r="Z27" s="133"/>
      <c r="AA27" s="133"/>
    </row>
    <row r="28" spans="1:31" ht="20.100000000000001" customHeight="1">
      <c r="A28" s="133"/>
      <c r="B28" s="138"/>
      <c r="C28" s="495" t="s">
        <v>22</v>
      </c>
      <c r="D28" s="495"/>
      <c r="E28" s="495"/>
      <c r="F28" s="495"/>
      <c r="G28" s="495"/>
      <c r="H28" s="495"/>
      <c r="I28" s="495"/>
      <c r="J28" s="495"/>
      <c r="K28" s="495"/>
      <c r="L28" s="496"/>
      <c r="M28" s="520" t="s">
        <v>2238</v>
      </c>
      <c r="N28" s="521"/>
      <c r="O28" s="521"/>
      <c r="P28" s="521"/>
      <c r="Q28" s="521"/>
      <c r="R28" s="521"/>
      <c r="S28" s="521"/>
      <c r="T28" s="521"/>
      <c r="U28" s="521"/>
      <c r="V28" s="521"/>
      <c r="W28" s="521"/>
      <c r="X28" s="522"/>
      <c r="Y28" s="133"/>
      <c r="Z28" s="133"/>
      <c r="AA28" s="133"/>
    </row>
    <row r="29" spans="1:31" ht="20.100000000000001" customHeight="1">
      <c r="A29" s="133"/>
      <c r="B29" s="526" t="s">
        <v>23</v>
      </c>
      <c r="C29" s="495" t="s">
        <v>12</v>
      </c>
      <c r="D29" s="495"/>
      <c r="E29" s="495"/>
      <c r="F29" s="495"/>
      <c r="G29" s="495"/>
      <c r="H29" s="495"/>
      <c r="I29" s="495"/>
      <c r="J29" s="495"/>
      <c r="K29" s="495"/>
      <c r="L29" s="496"/>
      <c r="M29" s="520" t="s">
        <v>2240</v>
      </c>
      <c r="N29" s="521"/>
      <c r="O29" s="521"/>
      <c r="P29" s="521"/>
      <c r="Q29" s="521"/>
      <c r="R29" s="521"/>
      <c r="S29" s="521"/>
      <c r="T29" s="521"/>
      <c r="U29" s="521"/>
      <c r="V29" s="521"/>
      <c r="W29" s="521"/>
      <c r="X29" s="522"/>
      <c r="Y29" s="133"/>
      <c r="Z29" s="133"/>
      <c r="AA29" s="133"/>
    </row>
    <row r="30" spans="1:31" ht="20.100000000000001" customHeight="1">
      <c r="A30" s="133"/>
      <c r="B30" s="527"/>
      <c r="C30" s="528" t="s">
        <v>22</v>
      </c>
      <c r="D30" s="528"/>
      <c r="E30" s="528"/>
      <c r="F30" s="528"/>
      <c r="G30" s="528"/>
      <c r="H30" s="528"/>
      <c r="I30" s="528"/>
      <c r="J30" s="528"/>
      <c r="K30" s="528"/>
      <c r="L30" s="528"/>
      <c r="M30" s="520" t="s">
        <v>2239</v>
      </c>
      <c r="N30" s="521"/>
      <c r="O30" s="521"/>
      <c r="P30" s="521"/>
      <c r="Q30" s="521"/>
      <c r="R30" s="521"/>
      <c r="S30" s="521"/>
      <c r="T30" s="521"/>
      <c r="U30" s="521"/>
      <c r="V30" s="521"/>
      <c r="W30" s="521"/>
      <c r="X30" s="522"/>
      <c r="Y30" s="133"/>
      <c r="Z30" s="133"/>
      <c r="AA30" s="133"/>
    </row>
    <row r="31" spans="1:31" ht="20.100000000000001" customHeight="1">
      <c r="A31" s="133"/>
      <c r="B31" s="137" t="s">
        <v>24</v>
      </c>
      <c r="C31" s="495" t="s">
        <v>25</v>
      </c>
      <c r="D31" s="495"/>
      <c r="E31" s="495"/>
      <c r="F31" s="495"/>
      <c r="G31" s="495"/>
      <c r="H31" s="495"/>
      <c r="I31" s="495"/>
      <c r="J31" s="495"/>
      <c r="K31" s="495"/>
      <c r="L31" s="496"/>
      <c r="M31" s="520" t="s">
        <v>2241</v>
      </c>
      <c r="N31" s="521"/>
      <c r="O31" s="521"/>
      <c r="P31" s="521"/>
      <c r="Q31" s="521"/>
      <c r="R31" s="521"/>
      <c r="S31" s="521"/>
      <c r="T31" s="521"/>
      <c r="U31" s="521"/>
      <c r="V31" s="521"/>
      <c r="W31" s="521"/>
      <c r="X31" s="522"/>
      <c r="Y31" s="133"/>
      <c r="Z31" s="133"/>
      <c r="AA31" s="133"/>
    </row>
    <row r="32" spans="1:31" ht="20.100000000000001" customHeight="1" thickBot="1">
      <c r="A32" s="133"/>
      <c r="B32" s="143"/>
      <c r="C32" s="495" t="s">
        <v>26</v>
      </c>
      <c r="D32" s="495"/>
      <c r="E32" s="495"/>
      <c r="F32" s="495"/>
      <c r="G32" s="495"/>
      <c r="H32" s="495"/>
      <c r="I32" s="495"/>
      <c r="J32" s="495"/>
      <c r="K32" s="495"/>
      <c r="L32" s="496"/>
      <c r="M32" s="523" t="s">
        <v>2242</v>
      </c>
      <c r="N32" s="524"/>
      <c r="O32" s="524"/>
      <c r="P32" s="524"/>
      <c r="Q32" s="524"/>
      <c r="R32" s="524"/>
      <c r="S32" s="524"/>
      <c r="T32" s="524"/>
      <c r="U32" s="524"/>
      <c r="V32" s="524"/>
      <c r="W32" s="524"/>
      <c r="X32" s="525"/>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399999999999999" customHeight="1" thickBot="1">
      <c r="A36" s="506" t="s">
        <v>29</v>
      </c>
      <c r="B36" s="507"/>
      <c r="C36" s="507"/>
      <c r="D36" s="507"/>
      <c r="E36" s="507"/>
      <c r="F36" s="507"/>
      <c r="G36" s="507"/>
      <c r="H36" s="507"/>
      <c r="I36" s="507"/>
      <c r="J36" s="507"/>
      <c r="K36" s="507"/>
      <c r="L36" s="507"/>
      <c r="M36" s="507"/>
      <c r="N36" s="507"/>
      <c r="O36" s="507"/>
      <c r="P36" s="507"/>
      <c r="Q36" s="507"/>
      <c r="R36" s="507"/>
      <c r="S36" s="507"/>
      <c r="T36" s="507"/>
      <c r="U36" s="507"/>
      <c r="V36" s="507"/>
      <c r="W36" s="507"/>
      <c r="X36" s="507"/>
      <c r="Y36" s="508"/>
      <c r="Z36" s="145" t="str">
        <f>IF(M23="","",IF(AND(K38="✓",K39="✓",K40="✓",K41="✓"),"○","×"))</f>
        <v>○</v>
      </c>
    </row>
    <row r="37" spans="1:33" ht="18.600000000000001"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05">
        <f>COUNTIF($Y$45:$Y$144,"*介護予防*")</f>
        <v>2</v>
      </c>
      <c r="I38" s="505"/>
      <c r="J38" s="153" t="s">
        <v>32</v>
      </c>
      <c r="K38" s="509" t="s">
        <v>2258</v>
      </c>
      <c r="L38" s="510"/>
      <c r="M38" s="146"/>
      <c r="N38" s="146"/>
      <c r="O38" s="146"/>
      <c r="P38" s="146"/>
      <c r="Q38" s="146"/>
      <c r="R38" s="146"/>
      <c r="S38" s="146"/>
      <c r="T38" s="146"/>
      <c r="U38" s="146"/>
      <c r="V38"/>
      <c r="W38"/>
      <c r="X38"/>
      <c r="Y38"/>
    </row>
    <row r="39" spans="1:33" ht="15" thickBot="1">
      <c r="A39" s="151" t="s">
        <v>33</v>
      </c>
      <c r="B39" s="152"/>
      <c r="C39" s="152"/>
      <c r="D39" s="152"/>
      <c r="E39" s="152"/>
      <c r="F39" s="152"/>
      <c r="G39" s="152"/>
      <c r="H39" s="505">
        <f>COUNTIF($Y$45:$Y$144,"*短期利用型*")</f>
        <v>1</v>
      </c>
      <c r="I39" s="505"/>
      <c r="J39" s="153" t="s">
        <v>32</v>
      </c>
      <c r="K39" s="509" t="s">
        <v>2258</v>
      </c>
      <c r="L39" s="510"/>
      <c r="M39" s="146"/>
      <c r="N39" s="146"/>
      <c r="O39" s="146"/>
      <c r="P39" s="146"/>
      <c r="Q39" s="146"/>
      <c r="R39" s="146"/>
      <c r="S39" s="146"/>
      <c r="T39" s="146"/>
      <c r="U39" s="146"/>
      <c r="V39"/>
      <c r="W39"/>
      <c r="X39"/>
      <c r="Y39"/>
    </row>
    <row r="40" spans="1:33" ht="15" thickBot="1">
      <c r="A40" s="151" t="s">
        <v>34</v>
      </c>
      <c r="B40" s="152"/>
      <c r="C40" s="152"/>
      <c r="D40" s="152"/>
      <c r="E40" s="152"/>
      <c r="F40" s="152"/>
      <c r="G40" s="152"/>
      <c r="H40" s="505">
        <f>COUNTIF($Y$45:$Y$144,"*独自*")+COUNTIF($Y$45:$Y$144,"介護予防ケアマネジメント")</f>
        <v>1</v>
      </c>
      <c r="I40" s="505"/>
      <c r="J40" s="153" t="s">
        <v>32</v>
      </c>
      <c r="K40" s="509" t="s">
        <v>2258</v>
      </c>
      <c r="L40" s="510"/>
      <c r="M40" s="146"/>
      <c r="N40" s="146"/>
      <c r="O40" s="146"/>
      <c r="P40" s="146"/>
      <c r="Q40" s="146"/>
      <c r="R40" s="146"/>
      <c r="S40" s="146"/>
      <c r="T40" s="146"/>
      <c r="U40" s="146"/>
      <c r="V40"/>
      <c r="W40"/>
      <c r="X40"/>
      <c r="Y40"/>
    </row>
    <row r="41" spans="1:33" ht="15" thickBot="1">
      <c r="A41" s="151" t="s">
        <v>35</v>
      </c>
      <c r="B41" s="152"/>
      <c r="C41" s="152"/>
      <c r="D41" s="152"/>
      <c r="E41" s="152"/>
      <c r="F41" s="152"/>
      <c r="G41" s="152"/>
      <c r="H41" s="505">
        <f>COUNTIF(AC45:AC144,"その他")</f>
        <v>3</v>
      </c>
      <c r="I41" s="505"/>
      <c r="J41" s="153" t="s">
        <v>32</v>
      </c>
      <c r="K41" s="511" t="s">
        <v>2258</v>
      </c>
      <c r="L41" s="512"/>
      <c r="M41" s="146"/>
      <c r="N41" s="146"/>
      <c r="O41" s="146"/>
      <c r="P41" s="146"/>
      <c r="Q41" s="146"/>
      <c r="R41" s="146"/>
      <c r="S41" s="146"/>
      <c r="T41" s="146"/>
      <c r="U41" s="146"/>
      <c r="V41"/>
      <c r="W41"/>
      <c r="X41"/>
      <c r="Y41"/>
    </row>
    <row r="42" spans="1:33" ht="13.2">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513" t="s">
        <v>36</v>
      </c>
      <c r="C43" s="513" t="s">
        <v>37</v>
      </c>
      <c r="D43" s="513"/>
      <c r="E43" s="513"/>
      <c r="F43" s="513"/>
      <c r="G43" s="513"/>
      <c r="H43" s="513"/>
      <c r="I43" s="513"/>
      <c r="J43" s="513"/>
      <c r="K43" s="513"/>
      <c r="L43" s="513"/>
      <c r="M43" s="513" t="s">
        <v>38</v>
      </c>
      <c r="N43" s="513"/>
      <c r="O43" s="513"/>
      <c r="P43" s="513"/>
      <c r="Q43" s="513"/>
      <c r="R43" s="492" t="s">
        <v>39</v>
      </c>
      <c r="S43" s="493"/>
      <c r="T43" s="493"/>
      <c r="U43" s="493"/>
      <c r="V43" s="493"/>
      <c r="W43" s="494"/>
      <c r="X43" s="513" t="s">
        <v>40</v>
      </c>
      <c r="Y43" s="515" t="s">
        <v>41</v>
      </c>
      <c r="Z43" s="491" t="s">
        <v>42</v>
      </c>
      <c r="AA43" s="155"/>
    </row>
    <row r="44" spans="1:33" ht="28.5" customHeight="1" thickBot="1">
      <c r="A44" s="133"/>
      <c r="B44" s="513"/>
      <c r="C44" s="514"/>
      <c r="D44" s="514"/>
      <c r="E44" s="514"/>
      <c r="F44" s="514"/>
      <c r="G44" s="514"/>
      <c r="H44" s="514"/>
      <c r="I44" s="514"/>
      <c r="J44" s="514"/>
      <c r="K44" s="514"/>
      <c r="L44" s="514"/>
      <c r="M44" s="514"/>
      <c r="N44" s="514"/>
      <c r="O44" s="514"/>
      <c r="P44" s="514"/>
      <c r="Q44" s="514"/>
      <c r="R44" s="549" t="s">
        <v>43</v>
      </c>
      <c r="S44" s="514"/>
      <c r="T44" s="514"/>
      <c r="U44" s="514"/>
      <c r="V44" s="514"/>
      <c r="W44" s="156" t="s">
        <v>44</v>
      </c>
      <c r="X44" s="514"/>
      <c r="Y44" s="516"/>
      <c r="Z44" s="491"/>
      <c r="AA44" s="144"/>
    </row>
    <row r="45" spans="1:33" ht="33.9" customHeight="1">
      <c r="A45" s="133"/>
      <c r="B45" s="157">
        <v>1</v>
      </c>
      <c r="C45" s="553" t="s">
        <v>2243</v>
      </c>
      <c r="D45" s="554"/>
      <c r="E45" s="554"/>
      <c r="F45" s="554"/>
      <c r="G45" s="554"/>
      <c r="H45" s="554"/>
      <c r="I45" s="554"/>
      <c r="J45" s="554"/>
      <c r="K45" s="554"/>
      <c r="L45" s="555"/>
      <c r="M45" s="550" t="s">
        <v>2244</v>
      </c>
      <c r="N45" s="551"/>
      <c r="O45" s="551"/>
      <c r="P45" s="551"/>
      <c r="Q45" s="552"/>
      <c r="R45" s="548" t="s">
        <v>45</v>
      </c>
      <c r="S45" s="548"/>
      <c r="T45" s="548"/>
      <c r="U45" s="548"/>
      <c r="V45" s="548"/>
      <c r="W45" s="432" t="s">
        <v>1078</v>
      </c>
      <c r="X45" s="433" t="s">
        <v>2245</v>
      </c>
      <c r="Y45" s="434" t="s">
        <v>274</v>
      </c>
      <c r="Z45" s="158" t="str">
        <f>IFERROR(VLOOKUP(Y45,【参考】数式用!$A$3:$B$58, 2, FALSE), "")</f>
        <v>11</v>
      </c>
      <c r="AA45" s="159"/>
      <c r="AC45" s="129" t="str">
        <f>VLOOKUP(Y45,【参考】数式用!$A$3:$O$58,15,FALSE)</f>
        <v>その他</v>
      </c>
    </row>
    <row r="46" spans="1:33" ht="33.9" customHeight="1">
      <c r="A46" s="133"/>
      <c r="B46" s="160">
        <f>B45+1</f>
        <v>2</v>
      </c>
      <c r="C46" s="542" t="s">
        <v>2246</v>
      </c>
      <c r="D46" s="543"/>
      <c r="E46" s="543"/>
      <c r="F46" s="543"/>
      <c r="G46" s="543"/>
      <c r="H46" s="543"/>
      <c r="I46" s="543"/>
      <c r="J46" s="543"/>
      <c r="K46" s="543"/>
      <c r="L46" s="544"/>
      <c r="M46" s="545" t="s">
        <v>2244</v>
      </c>
      <c r="N46" s="546"/>
      <c r="O46" s="546"/>
      <c r="P46" s="546"/>
      <c r="Q46" s="547"/>
      <c r="R46" s="548" t="s">
        <v>45</v>
      </c>
      <c r="S46" s="548"/>
      <c r="T46" s="548"/>
      <c r="U46" s="548"/>
      <c r="V46" s="548"/>
      <c r="W46" s="432" t="s">
        <v>1079</v>
      </c>
      <c r="X46" s="433" t="s">
        <v>2247</v>
      </c>
      <c r="Y46" s="435" t="s">
        <v>305</v>
      </c>
      <c r="Z46" s="158" t="str">
        <f>IFERROR(VLOOKUP(Y46,【参考】数式用!$A$3:$B$58, 2, FALSE), "")</f>
        <v>78</v>
      </c>
      <c r="AA46" s="159"/>
      <c r="AC46" s="129" t="str">
        <f>VLOOKUP(Y46,【参考】数式用!$A$3:$O$58,15,FALSE)</f>
        <v>その他</v>
      </c>
    </row>
    <row r="47" spans="1:33" ht="33.9" customHeight="1">
      <c r="A47" s="133"/>
      <c r="B47" s="160">
        <f t="shared" ref="B47:B110" si="0">B46+1</f>
        <v>3</v>
      </c>
      <c r="C47" s="542" t="s">
        <v>2248</v>
      </c>
      <c r="D47" s="543"/>
      <c r="E47" s="543"/>
      <c r="F47" s="543"/>
      <c r="G47" s="543"/>
      <c r="H47" s="543"/>
      <c r="I47" s="543"/>
      <c r="J47" s="543"/>
      <c r="K47" s="543"/>
      <c r="L47" s="544"/>
      <c r="M47" s="545" t="s">
        <v>2244</v>
      </c>
      <c r="N47" s="546"/>
      <c r="O47" s="546"/>
      <c r="P47" s="546"/>
      <c r="Q47" s="547"/>
      <c r="R47" s="548" t="s">
        <v>45</v>
      </c>
      <c r="S47" s="548"/>
      <c r="T47" s="548"/>
      <c r="U47" s="548"/>
      <c r="V47" s="548"/>
      <c r="W47" s="432" t="s">
        <v>1083</v>
      </c>
      <c r="X47" s="433" t="s">
        <v>2249</v>
      </c>
      <c r="Y47" s="435" t="s">
        <v>2250</v>
      </c>
      <c r="Z47" s="158" t="str">
        <f>IFERROR(VLOOKUP(Y47,【参考】数式用!$A$3:$B$58, 2, FALSE), "")</f>
        <v>69</v>
      </c>
      <c r="AA47" s="159"/>
      <c r="AC47" s="129" t="str">
        <f>VLOOKUP(Y47,【参考】数式用!$A$3:$O$58,15,FALSE)</f>
        <v>介護予防・短期利用型</v>
      </c>
    </row>
    <row r="48" spans="1:33" ht="33.9" customHeight="1">
      <c r="A48" s="133"/>
      <c r="B48" s="160">
        <f t="shared" si="0"/>
        <v>4</v>
      </c>
      <c r="C48" s="542" t="s">
        <v>2251</v>
      </c>
      <c r="D48" s="543"/>
      <c r="E48" s="543"/>
      <c r="F48" s="543"/>
      <c r="G48" s="543"/>
      <c r="H48" s="543"/>
      <c r="I48" s="543"/>
      <c r="J48" s="543"/>
      <c r="K48" s="543"/>
      <c r="L48" s="544"/>
      <c r="M48" s="545" t="s">
        <v>2244</v>
      </c>
      <c r="N48" s="546"/>
      <c r="O48" s="546"/>
      <c r="P48" s="546"/>
      <c r="Q48" s="547"/>
      <c r="R48" s="548" t="s">
        <v>45</v>
      </c>
      <c r="S48" s="548"/>
      <c r="T48" s="548"/>
      <c r="U48" s="548"/>
      <c r="V48" s="548"/>
      <c r="W48" s="432" t="s">
        <v>1079</v>
      </c>
      <c r="X48" s="433" t="s">
        <v>2252</v>
      </c>
      <c r="Y48" s="435" t="s">
        <v>372</v>
      </c>
      <c r="Z48" s="158" t="str">
        <f>IFERROR(VLOOKUP(Y48,【参考】数式用!$A$3:$B$58, 2, FALSE), "")</f>
        <v>A2</v>
      </c>
      <c r="AA48" s="159"/>
      <c r="AC48" s="129" t="str">
        <f>VLOOKUP(Y48,【参考】数式用!$A$3:$O$58,15,FALSE)</f>
        <v>総合事業</v>
      </c>
    </row>
    <row r="49" spans="1:29" ht="33.9" customHeight="1">
      <c r="A49" s="133"/>
      <c r="B49" s="160">
        <f t="shared" si="0"/>
        <v>5</v>
      </c>
      <c r="C49" s="542" t="s">
        <v>2253</v>
      </c>
      <c r="D49" s="543"/>
      <c r="E49" s="543"/>
      <c r="F49" s="543"/>
      <c r="G49" s="543"/>
      <c r="H49" s="543"/>
      <c r="I49" s="543"/>
      <c r="J49" s="543"/>
      <c r="K49" s="543"/>
      <c r="L49" s="544"/>
      <c r="M49" s="545" t="s">
        <v>2244</v>
      </c>
      <c r="N49" s="546"/>
      <c r="O49" s="546"/>
      <c r="P49" s="546"/>
      <c r="Q49" s="547"/>
      <c r="R49" s="548" t="s">
        <v>45</v>
      </c>
      <c r="S49" s="548"/>
      <c r="T49" s="548"/>
      <c r="U49" s="548"/>
      <c r="V49" s="548"/>
      <c r="W49" s="432" t="s">
        <v>1087</v>
      </c>
      <c r="X49" s="433" t="s">
        <v>2254</v>
      </c>
      <c r="Y49" s="435" t="s">
        <v>46</v>
      </c>
      <c r="Z49" s="158">
        <f>IFERROR(VLOOKUP(Y49,【参考】数式用!$A$3:$B$58, 2, FALSE), "")</f>
        <v>13</v>
      </c>
      <c r="AA49" s="159"/>
      <c r="AC49" s="129" t="str">
        <f>VLOOKUP(Y49,【参考】数式用!$A$3:$O$58,15,FALSE)</f>
        <v>その他</v>
      </c>
    </row>
    <row r="50" spans="1:29" ht="33.9" customHeight="1">
      <c r="A50" s="133"/>
      <c r="B50" s="160">
        <f t="shared" si="0"/>
        <v>6</v>
      </c>
      <c r="C50" s="542" t="s">
        <v>2255</v>
      </c>
      <c r="D50" s="543"/>
      <c r="E50" s="543"/>
      <c r="F50" s="543"/>
      <c r="G50" s="543"/>
      <c r="H50" s="543"/>
      <c r="I50" s="543"/>
      <c r="J50" s="543"/>
      <c r="K50" s="543"/>
      <c r="L50" s="544"/>
      <c r="M50" s="545" t="s">
        <v>2244</v>
      </c>
      <c r="N50" s="546"/>
      <c r="O50" s="546"/>
      <c r="P50" s="546"/>
      <c r="Q50" s="547"/>
      <c r="R50" s="548" t="s">
        <v>45</v>
      </c>
      <c r="S50" s="548"/>
      <c r="T50" s="548"/>
      <c r="U50" s="548"/>
      <c r="V50" s="548"/>
      <c r="W50" s="432" t="s">
        <v>1079</v>
      </c>
      <c r="X50" s="433" t="s">
        <v>2256</v>
      </c>
      <c r="Y50" s="435" t="s">
        <v>2257</v>
      </c>
      <c r="Z50" s="158">
        <f>IFERROR(VLOOKUP(Y50,【参考】数式用!$A$3:$B$58, 2, FALSE), "")</f>
        <v>46</v>
      </c>
      <c r="AA50" s="159"/>
      <c r="AC50" s="129" t="str">
        <f>VLOOKUP(Y50,【参考】数式用!$A$3:$O$58,15,FALSE)</f>
        <v>介護予防</v>
      </c>
    </row>
    <row r="51" spans="1:29" ht="33.9" customHeight="1">
      <c r="A51" s="133"/>
      <c r="B51" s="160">
        <f t="shared" si="0"/>
        <v>7</v>
      </c>
      <c r="C51" s="542"/>
      <c r="D51" s="543"/>
      <c r="E51" s="543"/>
      <c r="F51" s="543"/>
      <c r="G51" s="543"/>
      <c r="H51" s="543"/>
      <c r="I51" s="543"/>
      <c r="J51" s="543"/>
      <c r="K51" s="543"/>
      <c r="L51" s="544"/>
      <c r="M51" s="545"/>
      <c r="N51" s="546"/>
      <c r="O51" s="546"/>
      <c r="P51" s="546"/>
      <c r="Q51" s="547"/>
      <c r="R51" s="548"/>
      <c r="S51" s="548"/>
      <c r="T51" s="548"/>
      <c r="U51" s="548"/>
      <c r="V51" s="548"/>
      <c r="W51" s="432"/>
      <c r="X51" s="433"/>
      <c r="Y51" s="435"/>
      <c r="Z51" s="158" t="str">
        <f>IFERROR(VLOOKUP(Y51,【参考】数式用!$A$3:$B$58, 2, FALSE), "")</f>
        <v/>
      </c>
      <c r="AA51" s="159"/>
      <c r="AC51" s="129" t="e">
        <f>VLOOKUP(Y51,【参考】数式用!$A$3:$O$58,15,FALSE)</f>
        <v>#N/A</v>
      </c>
    </row>
    <row r="52" spans="1:29" ht="33.9" customHeight="1">
      <c r="A52" s="133"/>
      <c r="B52" s="160">
        <f t="shared" si="0"/>
        <v>8</v>
      </c>
      <c r="C52" s="542"/>
      <c r="D52" s="543"/>
      <c r="E52" s="543"/>
      <c r="F52" s="543"/>
      <c r="G52" s="543"/>
      <c r="H52" s="543"/>
      <c r="I52" s="543"/>
      <c r="J52" s="543"/>
      <c r="K52" s="543"/>
      <c r="L52" s="544"/>
      <c r="M52" s="545"/>
      <c r="N52" s="546"/>
      <c r="O52" s="546"/>
      <c r="P52" s="546"/>
      <c r="Q52" s="547"/>
      <c r="R52" s="548"/>
      <c r="S52" s="548"/>
      <c r="T52" s="548"/>
      <c r="U52" s="548"/>
      <c r="V52" s="548"/>
      <c r="W52" s="432"/>
      <c r="X52" s="433"/>
      <c r="Y52" s="435"/>
      <c r="Z52" s="158" t="str">
        <f>IFERROR(VLOOKUP(Y52,【参考】数式用!$A$3:$B$58, 2, FALSE), "")</f>
        <v/>
      </c>
      <c r="AA52" s="159"/>
      <c r="AC52" s="129" t="e">
        <f>VLOOKUP(Y52,【参考】数式用!$A$3:$O$58,15,FALSE)</f>
        <v>#N/A</v>
      </c>
    </row>
    <row r="53" spans="1:29" ht="33.9" customHeight="1">
      <c r="A53" s="133"/>
      <c r="B53" s="160">
        <f t="shared" si="0"/>
        <v>9</v>
      </c>
      <c r="C53" s="542"/>
      <c r="D53" s="543"/>
      <c r="E53" s="543"/>
      <c r="F53" s="543"/>
      <c r="G53" s="543"/>
      <c r="H53" s="543"/>
      <c r="I53" s="543"/>
      <c r="J53" s="543"/>
      <c r="K53" s="543"/>
      <c r="L53" s="544"/>
      <c r="M53" s="545"/>
      <c r="N53" s="546"/>
      <c r="O53" s="546"/>
      <c r="P53" s="546"/>
      <c r="Q53" s="547"/>
      <c r="R53" s="548"/>
      <c r="S53" s="548"/>
      <c r="T53" s="548"/>
      <c r="U53" s="548"/>
      <c r="V53" s="548"/>
      <c r="W53" s="432"/>
      <c r="X53" s="433"/>
      <c r="Y53" s="435"/>
      <c r="Z53" s="158" t="str">
        <f>IFERROR(VLOOKUP(Y53,【参考】数式用!$A$3:$B$58, 2, FALSE), "")</f>
        <v/>
      </c>
      <c r="AA53" s="159"/>
      <c r="AC53" s="129" t="e">
        <f>VLOOKUP(Y53,【参考】数式用!$A$3:$O$58,15,FALSE)</f>
        <v>#N/A</v>
      </c>
    </row>
    <row r="54" spans="1:29" ht="33.9" customHeight="1">
      <c r="A54" s="133"/>
      <c r="B54" s="160">
        <f t="shared" si="0"/>
        <v>10</v>
      </c>
      <c r="C54" s="542"/>
      <c r="D54" s="543"/>
      <c r="E54" s="543"/>
      <c r="F54" s="543"/>
      <c r="G54" s="543"/>
      <c r="H54" s="543"/>
      <c r="I54" s="543"/>
      <c r="J54" s="543"/>
      <c r="K54" s="543"/>
      <c r="L54" s="544"/>
      <c r="M54" s="545"/>
      <c r="N54" s="546"/>
      <c r="O54" s="546"/>
      <c r="P54" s="546"/>
      <c r="Q54" s="547"/>
      <c r="R54" s="548"/>
      <c r="S54" s="548"/>
      <c r="T54" s="548"/>
      <c r="U54" s="548"/>
      <c r="V54" s="548"/>
      <c r="W54" s="432"/>
      <c r="X54" s="433"/>
      <c r="Y54" s="435"/>
      <c r="Z54" s="158" t="str">
        <f>IFERROR(VLOOKUP(Y54,【参考】数式用!$A$3:$B$58, 2, FALSE), "")</f>
        <v/>
      </c>
      <c r="AA54" s="159"/>
      <c r="AC54" s="129" t="e">
        <f>VLOOKUP(Y54,【参考】数式用!$A$3:$O$58,15,FALSE)</f>
        <v>#N/A</v>
      </c>
    </row>
    <row r="55" spans="1:29" ht="33.9" customHeight="1">
      <c r="A55" s="133"/>
      <c r="B55" s="160">
        <f t="shared" si="0"/>
        <v>11</v>
      </c>
      <c r="C55" s="542"/>
      <c r="D55" s="543"/>
      <c r="E55" s="543"/>
      <c r="F55" s="543"/>
      <c r="G55" s="543"/>
      <c r="H55" s="543"/>
      <c r="I55" s="543"/>
      <c r="J55" s="543"/>
      <c r="K55" s="543"/>
      <c r="L55" s="544"/>
      <c r="M55" s="545"/>
      <c r="N55" s="546"/>
      <c r="O55" s="546"/>
      <c r="P55" s="546"/>
      <c r="Q55" s="547"/>
      <c r="R55" s="548"/>
      <c r="S55" s="548"/>
      <c r="T55" s="548"/>
      <c r="U55" s="548"/>
      <c r="V55" s="548"/>
      <c r="W55" s="432"/>
      <c r="X55" s="433"/>
      <c r="Y55" s="435"/>
      <c r="Z55" s="158" t="str">
        <f>IFERROR(VLOOKUP(Y55,【参考】数式用!$A$3:$B$58, 2, FALSE), "")</f>
        <v/>
      </c>
      <c r="AA55" s="159"/>
      <c r="AC55" s="129" t="e">
        <f>VLOOKUP(Y55,【参考】数式用!$A$3:$O$58,15,FALSE)</f>
        <v>#N/A</v>
      </c>
    </row>
    <row r="56" spans="1:29" ht="33.9" customHeight="1">
      <c r="A56" s="133"/>
      <c r="B56" s="160">
        <f t="shared" si="0"/>
        <v>12</v>
      </c>
      <c r="C56" s="542"/>
      <c r="D56" s="543"/>
      <c r="E56" s="543"/>
      <c r="F56" s="543"/>
      <c r="G56" s="543"/>
      <c r="H56" s="543"/>
      <c r="I56" s="543"/>
      <c r="J56" s="543"/>
      <c r="K56" s="543"/>
      <c r="L56" s="544"/>
      <c r="M56" s="545"/>
      <c r="N56" s="546"/>
      <c r="O56" s="546"/>
      <c r="P56" s="546"/>
      <c r="Q56" s="547"/>
      <c r="R56" s="548"/>
      <c r="S56" s="548"/>
      <c r="T56" s="548"/>
      <c r="U56" s="548"/>
      <c r="V56" s="548"/>
      <c r="W56" s="432"/>
      <c r="X56" s="433"/>
      <c r="Y56" s="435"/>
      <c r="Z56" s="158" t="str">
        <f>IFERROR(VLOOKUP(Y56,【参考】数式用!$A$3:$B$58, 2, FALSE), "")</f>
        <v/>
      </c>
      <c r="AA56" s="159"/>
      <c r="AC56" s="129" t="e">
        <f>VLOOKUP(Y56,【参考】数式用!$A$3:$O$58,15,FALSE)</f>
        <v>#N/A</v>
      </c>
    </row>
    <row r="57" spans="1:29" ht="33.9" customHeight="1">
      <c r="A57" s="133"/>
      <c r="B57" s="160">
        <f t="shared" si="0"/>
        <v>13</v>
      </c>
      <c r="C57" s="542"/>
      <c r="D57" s="543"/>
      <c r="E57" s="543"/>
      <c r="F57" s="543"/>
      <c r="G57" s="543"/>
      <c r="H57" s="543"/>
      <c r="I57" s="543"/>
      <c r="J57" s="543"/>
      <c r="K57" s="543"/>
      <c r="L57" s="544"/>
      <c r="M57" s="545"/>
      <c r="N57" s="546"/>
      <c r="O57" s="546"/>
      <c r="P57" s="546"/>
      <c r="Q57" s="547"/>
      <c r="R57" s="548"/>
      <c r="S57" s="548"/>
      <c r="T57" s="548"/>
      <c r="U57" s="548"/>
      <c r="V57" s="548"/>
      <c r="W57" s="432"/>
      <c r="X57" s="433"/>
      <c r="Y57" s="435"/>
      <c r="Z57" s="158" t="str">
        <f>IFERROR(VLOOKUP(Y57,【参考】数式用!$A$3:$B$58, 2, FALSE), "")</f>
        <v/>
      </c>
      <c r="AA57" s="159"/>
      <c r="AC57" s="129" t="e">
        <f>VLOOKUP(Y57,【参考】数式用!$A$3:$O$58,15,FALSE)</f>
        <v>#N/A</v>
      </c>
    </row>
    <row r="58" spans="1:29" ht="33.9" customHeight="1">
      <c r="A58" s="133"/>
      <c r="B58" s="160">
        <f t="shared" si="0"/>
        <v>14</v>
      </c>
      <c r="C58" s="542"/>
      <c r="D58" s="543"/>
      <c r="E58" s="543"/>
      <c r="F58" s="543"/>
      <c r="G58" s="543"/>
      <c r="H58" s="543"/>
      <c r="I58" s="543"/>
      <c r="J58" s="543"/>
      <c r="K58" s="543"/>
      <c r="L58" s="544"/>
      <c r="M58" s="545"/>
      <c r="N58" s="546"/>
      <c r="O58" s="546"/>
      <c r="P58" s="546"/>
      <c r="Q58" s="547"/>
      <c r="R58" s="548"/>
      <c r="S58" s="548"/>
      <c r="T58" s="548"/>
      <c r="U58" s="548"/>
      <c r="V58" s="548"/>
      <c r="W58" s="432"/>
      <c r="X58" s="433"/>
      <c r="Y58" s="435"/>
      <c r="Z58" s="158" t="str">
        <f>IFERROR(VLOOKUP(Y58,【参考】数式用!$A$3:$B$58, 2, FALSE), "")</f>
        <v/>
      </c>
      <c r="AA58" s="159"/>
      <c r="AC58" s="129" t="e">
        <f>VLOOKUP(Y58,【参考】数式用!$A$3:$O$58,15,FALSE)</f>
        <v>#N/A</v>
      </c>
    </row>
    <row r="59" spans="1:29" ht="33.9" customHeight="1">
      <c r="A59" s="133"/>
      <c r="B59" s="160">
        <f t="shared" si="0"/>
        <v>15</v>
      </c>
      <c r="C59" s="542"/>
      <c r="D59" s="543"/>
      <c r="E59" s="543"/>
      <c r="F59" s="543"/>
      <c r="G59" s="543"/>
      <c r="H59" s="543"/>
      <c r="I59" s="543"/>
      <c r="J59" s="543"/>
      <c r="K59" s="543"/>
      <c r="L59" s="544"/>
      <c r="M59" s="545"/>
      <c r="N59" s="546"/>
      <c r="O59" s="546"/>
      <c r="P59" s="546"/>
      <c r="Q59" s="547"/>
      <c r="R59" s="548"/>
      <c r="S59" s="548"/>
      <c r="T59" s="548"/>
      <c r="U59" s="548"/>
      <c r="V59" s="548"/>
      <c r="W59" s="432"/>
      <c r="X59" s="433"/>
      <c r="Y59" s="435"/>
      <c r="Z59" s="158" t="str">
        <f>IFERROR(VLOOKUP(Y59,【参考】数式用!$A$3:$B$58, 2, FALSE), "")</f>
        <v/>
      </c>
      <c r="AA59" s="159"/>
      <c r="AC59" s="129" t="e">
        <f>VLOOKUP(Y59,【参考】数式用!$A$3:$O$58,15,FALSE)</f>
        <v>#N/A</v>
      </c>
    </row>
    <row r="60" spans="1:29" ht="33.9" customHeight="1">
      <c r="A60" s="133"/>
      <c r="B60" s="160">
        <f t="shared" si="0"/>
        <v>16</v>
      </c>
      <c r="C60" s="542"/>
      <c r="D60" s="543"/>
      <c r="E60" s="543"/>
      <c r="F60" s="543"/>
      <c r="G60" s="543"/>
      <c r="H60" s="543"/>
      <c r="I60" s="543"/>
      <c r="J60" s="543"/>
      <c r="K60" s="543"/>
      <c r="L60" s="544"/>
      <c r="M60" s="545"/>
      <c r="N60" s="546"/>
      <c r="O60" s="546"/>
      <c r="P60" s="546"/>
      <c r="Q60" s="547"/>
      <c r="R60" s="548"/>
      <c r="S60" s="548"/>
      <c r="T60" s="548"/>
      <c r="U60" s="548"/>
      <c r="V60" s="548"/>
      <c r="W60" s="432"/>
      <c r="X60" s="433"/>
      <c r="Y60" s="435"/>
      <c r="Z60" s="158" t="str">
        <f>IFERROR(VLOOKUP(Y60,【参考】数式用!$A$3:$B$58, 2, FALSE), "")</f>
        <v/>
      </c>
      <c r="AA60" s="159"/>
      <c r="AC60" s="129" t="e">
        <f>VLOOKUP(Y60,【参考】数式用!$A$3:$O$58,15,FALSE)</f>
        <v>#N/A</v>
      </c>
    </row>
    <row r="61" spans="1:29" ht="33.9" customHeight="1">
      <c r="A61" s="133"/>
      <c r="B61" s="160">
        <f t="shared" si="0"/>
        <v>17</v>
      </c>
      <c r="C61" s="542"/>
      <c r="D61" s="543"/>
      <c r="E61" s="543"/>
      <c r="F61" s="543"/>
      <c r="G61" s="543"/>
      <c r="H61" s="543"/>
      <c r="I61" s="543"/>
      <c r="J61" s="543"/>
      <c r="K61" s="543"/>
      <c r="L61" s="544"/>
      <c r="M61" s="545"/>
      <c r="N61" s="546"/>
      <c r="O61" s="546"/>
      <c r="P61" s="546"/>
      <c r="Q61" s="547"/>
      <c r="R61" s="548"/>
      <c r="S61" s="548"/>
      <c r="T61" s="548"/>
      <c r="U61" s="548"/>
      <c r="V61" s="548"/>
      <c r="W61" s="432"/>
      <c r="X61" s="433"/>
      <c r="Y61" s="435"/>
      <c r="Z61" s="158" t="str">
        <f>IFERROR(VLOOKUP(Y61,【参考】数式用!$A$3:$B$58, 2, FALSE), "")</f>
        <v/>
      </c>
      <c r="AA61" s="159"/>
      <c r="AC61" s="129" t="e">
        <f>VLOOKUP(Y61,【参考】数式用!$A$3:$O$58,15,FALSE)</f>
        <v>#N/A</v>
      </c>
    </row>
    <row r="62" spans="1:29" ht="33.9" customHeight="1">
      <c r="A62" s="133"/>
      <c r="B62" s="160">
        <f t="shared" si="0"/>
        <v>18</v>
      </c>
      <c r="C62" s="542"/>
      <c r="D62" s="543"/>
      <c r="E62" s="543"/>
      <c r="F62" s="543"/>
      <c r="G62" s="543"/>
      <c r="H62" s="543"/>
      <c r="I62" s="543"/>
      <c r="J62" s="543"/>
      <c r="K62" s="543"/>
      <c r="L62" s="544"/>
      <c r="M62" s="545"/>
      <c r="N62" s="546"/>
      <c r="O62" s="546"/>
      <c r="P62" s="546"/>
      <c r="Q62" s="547"/>
      <c r="R62" s="548"/>
      <c r="S62" s="548"/>
      <c r="T62" s="548"/>
      <c r="U62" s="548"/>
      <c r="V62" s="548"/>
      <c r="W62" s="432"/>
      <c r="X62" s="433"/>
      <c r="Y62" s="435"/>
      <c r="Z62" s="158" t="str">
        <f>IFERROR(VLOOKUP(Y62,【参考】数式用!$A$3:$B$58, 2, FALSE), "")</f>
        <v/>
      </c>
      <c r="AA62" s="159"/>
      <c r="AC62" s="129" t="e">
        <f>VLOOKUP(Y62,【参考】数式用!$A$3:$O$58,15,FALSE)</f>
        <v>#N/A</v>
      </c>
    </row>
    <row r="63" spans="1:29" ht="33.9" customHeight="1">
      <c r="A63" s="133"/>
      <c r="B63" s="160">
        <f t="shared" si="0"/>
        <v>19</v>
      </c>
      <c r="C63" s="542"/>
      <c r="D63" s="543"/>
      <c r="E63" s="543"/>
      <c r="F63" s="543"/>
      <c r="G63" s="543"/>
      <c r="H63" s="543"/>
      <c r="I63" s="543"/>
      <c r="J63" s="543"/>
      <c r="K63" s="543"/>
      <c r="L63" s="544"/>
      <c r="M63" s="545"/>
      <c r="N63" s="546"/>
      <c r="O63" s="546"/>
      <c r="P63" s="546"/>
      <c r="Q63" s="547"/>
      <c r="R63" s="548"/>
      <c r="S63" s="548"/>
      <c r="T63" s="548"/>
      <c r="U63" s="548"/>
      <c r="V63" s="548"/>
      <c r="W63" s="432"/>
      <c r="X63" s="433"/>
      <c r="Y63" s="435"/>
      <c r="Z63" s="158" t="str">
        <f>IFERROR(VLOOKUP(Y63,【参考】数式用!$A$3:$B$58, 2, FALSE), "")</f>
        <v/>
      </c>
      <c r="AA63" s="159"/>
      <c r="AC63" s="129" t="e">
        <f>VLOOKUP(Y63,【参考】数式用!$A$3:$O$58,15,FALSE)</f>
        <v>#N/A</v>
      </c>
    </row>
    <row r="64" spans="1:29" ht="33.9" customHeight="1">
      <c r="A64" s="133"/>
      <c r="B64" s="160">
        <f t="shared" si="0"/>
        <v>20</v>
      </c>
      <c r="C64" s="542"/>
      <c r="D64" s="543"/>
      <c r="E64" s="543"/>
      <c r="F64" s="543"/>
      <c r="G64" s="543"/>
      <c r="H64" s="543"/>
      <c r="I64" s="543"/>
      <c r="J64" s="543"/>
      <c r="K64" s="543"/>
      <c r="L64" s="544"/>
      <c r="M64" s="545"/>
      <c r="N64" s="546"/>
      <c r="O64" s="546"/>
      <c r="P64" s="546"/>
      <c r="Q64" s="547"/>
      <c r="R64" s="548"/>
      <c r="S64" s="548"/>
      <c r="T64" s="548"/>
      <c r="U64" s="548"/>
      <c r="V64" s="548"/>
      <c r="W64" s="432"/>
      <c r="X64" s="433"/>
      <c r="Y64" s="435"/>
      <c r="Z64" s="158" t="str">
        <f>IFERROR(VLOOKUP(Y64,【参考】数式用!$A$3:$B$58, 2, FALSE), "")</f>
        <v/>
      </c>
      <c r="AA64" s="159"/>
      <c r="AC64" s="129" t="e">
        <f>VLOOKUP(Y64,【参考】数式用!$A$3:$O$58,15,FALSE)</f>
        <v>#N/A</v>
      </c>
    </row>
    <row r="65" spans="1:29" ht="33.9" customHeight="1">
      <c r="A65" s="133"/>
      <c r="B65" s="160">
        <f t="shared" si="0"/>
        <v>21</v>
      </c>
      <c r="C65" s="542"/>
      <c r="D65" s="543"/>
      <c r="E65" s="543"/>
      <c r="F65" s="543"/>
      <c r="G65" s="543"/>
      <c r="H65" s="543"/>
      <c r="I65" s="543"/>
      <c r="J65" s="543"/>
      <c r="K65" s="543"/>
      <c r="L65" s="544"/>
      <c r="M65" s="545"/>
      <c r="N65" s="546"/>
      <c r="O65" s="546"/>
      <c r="P65" s="546"/>
      <c r="Q65" s="547"/>
      <c r="R65" s="548"/>
      <c r="S65" s="548"/>
      <c r="T65" s="548"/>
      <c r="U65" s="548"/>
      <c r="V65" s="548"/>
      <c r="W65" s="432"/>
      <c r="X65" s="433"/>
      <c r="Y65" s="435"/>
      <c r="Z65" s="158" t="str">
        <f>IFERROR(VLOOKUP(Y65,【参考】数式用!$A$3:$B$58, 2, FALSE), "")</f>
        <v/>
      </c>
      <c r="AA65" s="159"/>
      <c r="AC65" s="129" t="e">
        <f>VLOOKUP(Y65,【参考】数式用!$A$3:$O$58,15,FALSE)</f>
        <v>#N/A</v>
      </c>
    </row>
    <row r="66" spans="1:29" ht="33.9" customHeight="1">
      <c r="A66" s="133"/>
      <c r="B66" s="160">
        <f t="shared" si="0"/>
        <v>22</v>
      </c>
      <c r="C66" s="542"/>
      <c r="D66" s="543"/>
      <c r="E66" s="543"/>
      <c r="F66" s="543"/>
      <c r="G66" s="543"/>
      <c r="H66" s="543"/>
      <c r="I66" s="543"/>
      <c r="J66" s="543"/>
      <c r="K66" s="543"/>
      <c r="L66" s="544"/>
      <c r="M66" s="545"/>
      <c r="N66" s="546"/>
      <c r="O66" s="546"/>
      <c r="P66" s="546"/>
      <c r="Q66" s="547"/>
      <c r="R66" s="548"/>
      <c r="S66" s="548"/>
      <c r="T66" s="548"/>
      <c r="U66" s="548"/>
      <c r="V66" s="548"/>
      <c r="W66" s="432"/>
      <c r="X66" s="433"/>
      <c r="Y66" s="435"/>
      <c r="Z66" s="158" t="str">
        <f>IFERROR(VLOOKUP(Y66,【参考】数式用!$A$3:$B$58, 2, FALSE), "")</f>
        <v/>
      </c>
      <c r="AA66" s="159"/>
      <c r="AC66" s="129" t="e">
        <f>VLOOKUP(Y66,【参考】数式用!$A$3:$O$58,15,FALSE)</f>
        <v>#N/A</v>
      </c>
    </row>
    <row r="67" spans="1:29" ht="33.9" customHeight="1">
      <c r="A67" s="133"/>
      <c r="B67" s="160">
        <f t="shared" si="0"/>
        <v>23</v>
      </c>
      <c r="C67" s="542"/>
      <c r="D67" s="543"/>
      <c r="E67" s="543"/>
      <c r="F67" s="543"/>
      <c r="G67" s="543"/>
      <c r="H67" s="543"/>
      <c r="I67" s="543"/>
      <c r="J67" s="543"/>
      <c r="K67" s="543"/>
      <c r="L67" s="544"/>
      <c r="M67" s="545"/>
      <c r="N67" s="546"/>
      <c r="O67" s="546"/>
      <c r="P67" s="546"/>
      <c r="Q67" s="547"/>
      <c r="R67" s="548"/>
      <c r="S67" s="548"/>
      <c r="T67" s="548"/>
      <c r="U67" s="548"/>
      <c r="V67" s="548"/>
      <c r="W67" s="432"/>
      <c r="X67" s="433"/>
      <c r="Y67" s="435"/>
      <c r="Z67" s="158" t="str">
        <f>IFERROR(VLOOKUP(Y67,【参考】数式用!$A$3:$B$58, 2, FALSE), "")</f>
        <v/>
      </c>
      <c r="AA67" s="159"/>
      <c r="AC67" s="129" t="e">
        <f>VLOOKUP(Y67,【参考】数式用!$A$3:$O$58,15,FALSE)</f>
        <v>#N/A</v>
      </c>
    </row>
    <row r="68" spans="1:29" ht="33.9" customHeight="1">
      <c r="A68" s="133"/>
      <c r="B68" s="160">
        <f t="shared" si="0"/>
        <v>24</v>
      </c>
      <c r="C68" s="542"/>
      <c r="D68" s="543"/>
      <c r="E68" s="543"/>
      <c r="F68" s="543"/>
      <c r="G68" s="543"/>
      <c r="H68" s="543"/>
      <c r="I68" s="543"/>
      <c r="J68" s="543"/>
      <c r="K68" s="543"/>
      <c r="L68" s="544"/>
      <c r="M68" s="545"/>
      <c r="N68" s="546"/>
      <c r="O68" s="546"/>
      <c r="P68" s="546"/>
      <c r="Q68" s="547"/>
      <c r="R68" s="548"/>
      <c r="S68" s="548"/>
      <c r="T68" s="548"/>
      <c r="U68" s="548"/>
      <c r="V68" s="548"/>
      <c r="W68" s="432"/>
      <c r="X68" s="433"/>
      <c r="Y68" s="435"/>
      <c r="Z68" s="158" t="str">
        <f>IFERROR(VLOOKUP(Y68,【参考】数式用!$A$3:$B$58, 2, FALSE), "")</f>
        <v/>
      </c>
      <c r="AA68" s="159"/>
      <c r="AC68" s="129" t="e">
        <f>VLOOKUP(Y68,【参考】数式用!$A$3:$O$58,15,FALSE)</f>
        <v>#N/A</v>
      </c>
    </row>
    <row r="69" spans="1:29" ht="33.9" customHeight="1">
      <c r="A69" s="133"/>
      <c r="B69" s="160">
        <f t="shared" si="0"/>
        <v>25</v>
      </c>
      <c r="C69" s="542"/>
      <c r="D69" s="543"/>
      <c r="E69" s="543"/>
      <c r="F69" s="543"/>
      <c r="G69" s="543"/>
      <c r="H69" s="543"/>
      <c r="I69" s="543"/>
      <c r="J69" s="543"/>
      <c r="K69" s="543"/>
      <c r="L69" s="544"/>
      <c r="M69" s="545"/>
      <c r="N69" s="546"/>
      <c r="O69" s="546"/>
      <c r="P69" s="546"/>
      <c r="Q69" s="547"/>
      <c r="R69" s="548"/>
      <c r="S69" s="548"/>
      <c r="T69" s="548"/>
      <c r="U69" s="548"/>
      <c r="V69" s="548"/>
      <c r="W69" s="432"/>
      <c r="X69" s="433"/>
      <c r="Y69" s="435"/>
      <c r="Z69" s="158" t="str">
        <f>IFERROR(VLOOKUP(Y69,【参考】数式用!$A$3:$B$58, 2, FALSE), "")</f>
        <v/>
      </c>
      <c r="AA69" s="159"/>
      <c r="AC69" s="129" t="e">
        <f>VLOOKUP(Y69,【参考】数式用!$A$3:$O$58,15,FALSE)</f>
        <v>#N/A</v>
      </c>
    </row>
    <row r="70" spans="1:29" ht="33.9" customHeight="1">
      <c r="A70" s="133"/>
      <c r="B70" s="160">
        <f t="shared" si="0"/>
        <v>26</v>
      </c>
      <c r="C70" s="542"/>
      <c r="D70" s="543"/>
      <c r="E70" s="543"/>
      <c r="F70" s="543"/>
      <c r="G70" s="543"/>
      <c r="H70" s="543"/>
      <c r="I70" s="543"/>
      <c r="J70" s="543"/>
      <c r="K70" s="543"/>
      <c r="L70" s="544"/>
      <c r="M70" s="545"/>
      <c r="N70" s="546"/>
      <c r="O70" s="546"/>
      <c r="P70" s="546"/>
      <c r="Q70" s="547"/>
      <c r="R70" s="548"/>
      <c r="S70" s="548"/>
      <c r="T70" s="548"/>
      <c r="U70" s="548"/>
      <c r="V70" s="548"/>
      <c r="W70" s="432"/>
      <c r="X70" s="433"/>
      <c r="Y70" s="435"/>
      <c r="Z70" s="158" t="str">
        <f>IFERROR(VLOOKUP(Y70,【参考】数式用!$A$3:$B$58, 2, FALSE), "")</f>
        <v/>
      </c>
      <c r="AA70" s="159"/>
      <c r="AC70" s="129" t="e">
        <f>VLOOKUP(Y70,【参考】数式用!$A$3:$O$58,15,FALSE)</f>
        <v>#N/A</v>
      </c>
    </row>
    <row r="71" spans="1:29" ht="33.9" customHeight="1">
      <c r="A71" s="133"/>
      <c r="B71" s="160">
        <f t="shared" si="0"/>
        <v>27</v>
      </c>
      <c r="C71" s="542"/>
      <c r="D71" s="543"/>
      <c r="E71" s="543"/>
      <c r="F71" s="543"/>
      <c r="G71" s="543"/>
      <c r="H71" s="543"/>
      <c r="I71" s="543"/>
      <c r="J71" s="543"/>
      <c r="K71" s="543"/>
      <c r="L71" s="544"/>
      <c r="M71" s="545"/>
      <c r="N71" s="546"/>
      <c r="O71" s="546"/>
      <c r="P71" s="546"/>
      <c r="Q71" s="547"/>
      <c r="R71" s="548"/>
      <c r="S71" s="548"/>
      <c r="T71" s="548"/>
      <c r="U71" s="548"/>
      <c r="V71" s="548"/>
      <c r="W71" s="432"/>
      <c r="X71" s="433"/>
      <c r="Y71" s="435"/>
      <c r="Z71" s="158" t="str">
        <f>IFERROR(VLOOKUP(Y71,【参考】数式用!$A$3:$B$58, 2, FALSE), "")</f>
        <v/>
      </c>
      <c r="AA71" s="159"/>
      <c r="AC71" s="129" t="e">
        <f>VLOOKUP(Y71,【参考】数式用!$A$3:$O$58,15,FALSE)</f>
        <v>#N/A</v>
      </c>
    </row>
    <row r="72" spans="1:29" ht="33.9" customHeight="1">
      <c r="A72" s="133"/>
      <c r="B72" s="160">
        <f t="shared" si="0"/>
        <v>28</v>
      </c>
      <c r="C72" s="542"/>
      <c r="D72" s="543"/>
      <c r="E72" s="543"/>
      <c r="F72" s="543"/>
      <c r="G72" s="543"/>
      <c r="H72" s="543"/>
      <c r="I72" s="543"/>
      <c r="J72" s="543"/>
      <c r="K72" s="543"/>
      <c r="L72" s="544"/>
      <c r="M72" s="545"/>
      <c r="N72" s="546"/>
      <c r="O72" s="546"/>
      <c r="P72" s="546"/>
      <c r="Q72" s="547"/>
      <c r="R72" s="548"/>
      <c r="S72" s="548"/>
      <c r="T72" s="548"/>
      <c r="U72" s="548"/>
      <c r="V72" s="548"/>
      <c r="W72" s="432"/>
      <c r="X72" s="433"/>
      <c r="Y72" s="435"/>
      <c r="Z72" s="158" t="str">
        <f>IFERROR(VLOOKUP(Y72,【参考】数式用!$A$3:$B$58, 2, FALSE), "")</f>
        <v/>
      </c>
      <c r="AA72" s="159"/>
      <c r="AC72" s="129" t="e">
        <f>VLOOKUP(Y72,【参考】数式用!$A$3:$O$58,15,FALSE)</f>
        <v>#N/A</v>
      </c>
    </row>
    <row r="73" spans="1:29" ht="33.9" customHeight="1">
      <c r="A73" s="133"/>
      <c r="B73" s="160">
        <f t="shared" si="0"/>
        <v>29</v>
      </c>
      <c r="C73" s="542"/>
      <c r="D73" s="543"/>
      <c r="E73" s="543"/>
      <c r="F73" s="543"/>
      <c r="G73" s="543"/>
      <c r="H73" s="543"/>
      <c r="I73" s="543"/>
      <c r="J73" s="543"/>
      <c r="K73" s="543"/>
      <c r="L73" s="544"/>
      <c r="M73" s="545"/>
      <c r="N73" s="546"/>
      <c r="O73" s="546"/>
      <c r="P73" s="546"/>
      <c r="Q73" s="547"/>
      <c r="R73" s="548"/>
      <c r="S73" s="548"/>
      <c r="T73" s="548"/>
      <c r="U73" s="548"/>
      <c r="V73" s="548"/>
      <c r="W73" s="432"/>
      <c r="X73" s="433"/>
      <c r="Y73" s="435"/>
      <c r="Z73" s="158" t="str">
        <f>IFERROR(VLOOKUP(Y73,【参考】数式用!$A$3:$B$58, 2, FALSE), "")</f>
        <v/>
      </c>
      <c r="AA73" s="159"/>
      <c r="AC73" s="129" t="e">
        <f>VLOOKUP(Y73,【参考】数式用!$A$3:$O$58,15,FALSE)</f>
        <v>#N/A</v>
      </c>
    </row>
    <row r="74" spans="1:29" ht="33.9" customHeight="1">
      <c r="A74" s="133"/>
      <c r="B74" s="160">
        <f t="shared" si="0"/>
        <v>30</v>
      </c>
      <c r="C74" s="542"/>
      <c r="D74" s="543"/>
      <c r="E74" s="543"/>
      <c r="F74" s="543"/>
      <c r="G74" s="543"/>
      <c r="H74" s="543"/>
      <c r="I74" s="543"/>
      <c r="J74" s="543"/>
      <c r="K74" s="543"/>
      <c r="L74" s="544"/>
      <c r="M74" s="545"/>
      <c r="N74" s="546"/>
      <c r="O74" s="546"/>
      <c r="P74" s="546"/>
      <c r="Q74" s="547"/>
      <c r="R74" s="548"/>
      <c r="S74" s="548"/>
      <c r="T74" s="548"/>
      <c r="U74" s="548"/>
      <c r="V74" s="548"/>
      <c r="W74" s="432"/>
      <c r="X74" s="433"/>
      <c r="Y74" s="435"/>
      <c r="Z74" s="158" t="str">
        <f>IFERROR(VLOOKUP(Y74,【参考】数式用!$A$3:$B$58, 2, FALSE), "")</f>
        <v/>
      </c>
      <c r="AA74" s="159"/>
      <c r="AC74" s="129" t="e">
        <f>VLOOKUP(Y74,【参考】数式用!$A$3:$O$58,15,FALSE)</f>
        <v>#N/A</v>
      </c>
    </row>
    <row r="75" spans="1:29" ht="33.9" customHeight="1">
      <c r="A75" s="133"/>
      <c r="B75" s="160">
        <f t="shared" si="0"/>
        <v>31</v>
      </c>
      <c r="C75" s="542"/>
      <c r="D75" s="543"/>
      <c r="E75" s="543"/>
      <c r="F75" s="543"/>
      <c r="G75" s="543"/>
      <c r="H75" s="543"/>
      <c r="I75" s="543"/>
      <c r="J75" s="543"/>
      <c r="K75" s="543"/>
      <c r="L75" s="544"/>
      <c r="M75" s="545"/>
      <c r="N75" s="546"/>
      <c r="O75" s="546"/>
      <c r="P75" s="546"/>
      <c r="Q75" s="547"/>
      <c r="R75" s="548"/>
      <c r="S75" s="548"/>
      <c r="T75" s="548"/>
      <c r="U75" s="548"/>
      <c r="V75" s="548"/>
      <c r="W75" s="432"/>
      <c r="X75" s="433"/>
      <c r="Y75" s="435"/>
      <c r="Z75" s="158" t="str">
        <f>IFERROR(VLOOKUP(Y75,【参考】数式用!$A$3:$B$58, 2, FALSE), "")</f>
        <v/>
      </c>
      <c r="AA75" s="159"/>
      <c r="AC75" s="129" t="e">
        <f>VLOOKUP(Y75,【参考】数式用!$A$3:$O$58,15,FALSE)</f>
        <v>#N/A</v>
      </c>
    </row>
    <row r="76" spans="1:29" ht="33.9" customHeight="1">
      <c r="A76" s="133"/>
      <c r="B76" s="160">
        <f t="shared" si="0"/>
        <v>32</v>
      </c>
      <c r="C76" s="542"/>
      <c r="D76" s="543"/>
      <c r="E76" s="543"/>
      <c r="F76" s="543"/>
      <c r="G76" s="543"/>
      <c r="H76" s="543"/>
      <c r="I76" s="543"/>
      <c r="J76" s="543"/>
      <c r="K76" s="543"/>
      <c r="L76" s="544"/>
      <c r="M76" s="545"/>
      <c r="N76" s="546"/>
      <c r="O76" s="546"/>
      <c r="P76" s="546"/>
      <c r="Q76" s="547"/>
      <c r="R76" s="548"/>
      <c r="S76" s="548"/>
      <c r="T76" s="548"/>
      <c r="U76" s="548"/>
      <c r="V76" s="548"/>
      <c r="W76" s="432"/>
      <c r="X76" s="433"/>
      <c r="Y76" s="435"/>
      <c r="Z76" s="158" t="str">
        <f>IFERROR(VLOOKUP(Y76,【参考】数式用!$A$3:$B$58, 2, FALSE), "")</f>
        <v/>
      </c>
      <c r="AA76" s="159"/>
      <c r="AC76" s="129" t="e">
        <f>VLOOKUP(Y76,【参考】数式用!$A$3:$O$58,15,FALSE)</f>
        <v>#N/A</v>
      </c>
    </row>
    <row r="77" spans="1:29" ht="33.9" customHeight="1">
      <c r="A77" s="133"/>
      <c r="B77" s="160">
        <f t="shared" si="0"/>
        <v>33</v>
      </c>
      <c r="C77" s="542"/>
      <c r="D77" s="543"/>
      <c r="E77" s="543"/>
      <c r="F77" s="543"/>
      <c r="G77" s="543"/>
      <c r="H77" s="543"/>
      <c r="I77" s="543"/>
      <c r="J77" s="543"/>
      <c r="K77" s="543"/>
      <c r="L77" s="544"/>
      <c r="M77" s="545"/>
      <c r="N77" s="546"/>
      <c r="O77" s="546"/>
      <c r="P77" s="546"/>
      <c r="Q77" s="547"/>
      <c r="R77" s="548"/>
      <c r="S77" s="548"/>
      <c r="T77" s="548"/>
      <c r="U77" s="548"/>
      <c r="V77" s="548"/>
      <c r="W77" s="432"/>
      <c r="X77" s="433"/>
      <c r="Y77" s="435"/>
      <c r="Z77" s="158" t="str">
        <f>IFERROR(VLOOKUP(Y77,【参考】数式用!$A$3:$B$58, 2, FALSE), "")</f>
        <v/>
      </c>
      <c r="AA77" s="159"/>
      <c r="AC77" s="129" t="e">
        <f>VLOOKUP(Y77,【参考】数式用!$A$3:$O$58,15,FALSE)</f>
        <v>#N/A</v>
      </c>
    </row>
    <row r="78" spans="1:29" ht="33.9" customHeight="1">
      <c r="A78" s="133"/>
      <c r="B78" s="160">
        <f t="shared" si="0"/>
        <v>34</v>
      </c>
      <c r="C78" s="542"/>
      <c r="D78" s="543"/>
      <c r="E78" s="543"/>
      <c r="F78" s="543"/>
      <c r="G78" s="543"/>
      <c r="H78" s="543"/>
      <c r="I78" s="543"/>
      <c r="J78" s="543"/>
      <c r="K78" s="543"/>
      <c r="L78" s="544"/>
      <c r="M78" s="545"/>
      <c r="N78" s="546"/>
      <c r="O78" s="546"/>
      <c r="P78" s="546"/>
      <c r="Q78" s="547"/>
      <c r="R78" s="548"/>
      <c r="S78" s="548"/>
      <c r="T78" s="548"/>
      <c r="U78" s="548"/>
      <c r="V78" s="548"/>
      <c r="W78" s="432"/>
      <c r="X78" s="433"/>
      <c r="Y78" s="435"/>
      <c r="Z78" s="158" t="str">
        <f>IFERROR(VLOOKUP(Y78,【参考】数式用!$A$3:$B$58, 2, FALSE), "")</f>
        <v/>
      </c>
      <c r="AA78" s="159"/>
      <c r="AC78" s="129" t="e">
        <f>VLOOKUP(Y78,【参考】数式用!$A$3:$O$58,15,FALSE)</f>
        <v>#N/A</v>
      </c>
    </row>
    <row r="79" spans="1:29" ht="33.9" customHeight="1">
      <c r="A79" s="133"/>
      <c r="B79" s="160">
        <f t="shared" si="0"/>
        <v>35</v>
      </c>
      <c r="C79" s="542"/>
      <c r="D79" s="543"/>
      <c r="E79" s="543"/>
      <c r="F79" s="543"/>
      <c r="G79" s="543"/>
      <c r="H79" s="543"/>
      <c r="I79" s="543"/>
      <c r="J79" s="543"/>
      <c r="K79" s="543"/>
      <c r="L79" s="544"/>
      <c r="M79" s="545"/>
      <c r="N79" s="546"/>
      <c r="O79" s="546"/>
      <c r="P79" s="546"/>
      <c r="Q79" s="547"/>
      <c r="R79" s="548"/>
      <c r="S79" s="548"/>
      <c r="T79" s="548"/>
      <c r="U79" s="548"/>
      <c r="V79" s="548"/>
      <c r="W79" s="432"/>
      <c r="X79" s="433"/>
      <c r="Y79" s="435"/>
      <c r="Z79" s="158" t="str">
        <f>IFERROR(VLOOKUP(Y79,【参考】数式用!$A$3:$B$58, 2, FALSE), "")</f>
        <v/>
      </c>
      <c r="AA79" s="159"/>
      <c r="AC79" s="129" t="e">
        <f>VLOOKUP(Y79,【参考】数式用!$A$3:$O$58,15,FALSE)</f>
        <v>#N/A</v>
      </c>
    </row>
    <row r="80" spans="1:29" ht="33.9" customHeight="1">
      <c r="A80" s="133"/>
      <c r="B80" s="160">
        <f t="shared" si="0"/>
        <v>36</v>
      </c>
      <c r="C80" s="542"/>
      <c r="D80" s="543"/>
      <c r="E80" s="543"/>
      <c r="F80" s="543"/>
      <c r="G80" s="543"/>
      <c r="H80" s="543"/>
      <c r="I80" s="543"/>
      <c r="J80" s="543"/>
      <c r="K80" s="543"/>
      <c r="L80" s="544"/>
      <c r="M80" s="545"/>
      <c r="N80" s="546"/>
      <c r="O80" s="546"/>
      <c r="P80" s="546"/>
      <c r="Q80" s="547"/>
      <c r="R80" s="548"/>
      <c r="S80" s="548"/>
      <c r="T80" s="548"/>
      <c r="U80" s="548"/>
      <c r="V80" s="548"/>
      <c r="W80" s="432"/>
      <c r="X80" s="433"/>
      <c r="Y80" s="435"/>
      <c r="Z80" s="158" t="str">
        <f>IFERROR(VLOOKUP(Y80,【参考】数式用!$A$3:$B$58, 2, FALSE), "")</f>
        <v/>
      </c>
      <c r="AA80" s="159"/>
      <c r="AC80" s="129" t="e">
        <f>VLOOKUP(Y80,【参考】数式用!$A$3:$O$58,15,FALSE)</f>
        <v>#N/A</v>
      </c>
    </row>
    <row r="81" spans="1:29" ht="33.9" customHeight="1">
      <c r="A81" s="133"/>
      <c r="B81" s="160">
        <f t="shared" si="0"/>
        <v>37</v>
      </c>
      <c r="C81" s="542"/>
      <c r="D81" s="543"/>
      <c r="E81" s="543"/>
      <c r="F81" s="543"/>
      <c r="G81" s="543"/>
      <c r="H81" s="543"/>
      <c r="I81" s="543"/>
      <c r="J81" s="543"/>
      <c r="K81" s="543"/>
      <c r="L81" s="544"/>
      <c r="M81" s="545"/>
      <c r="N81" s="546"/>
      <c r="O81" s="546"/>
      <c r="P81" s="546"/>
      <c r="Q81" s="547"/>
      <c r="R81" s="548"/>
      <c r="S81" s="548"/>
      <c r="T81" s="548"/>
      <c r="U81" s="548"/>
      <c r="V81" s="548"/>
      <c r="W81" s="432"/>
      <c r="X81" s="433"/>
      <c r="Y81" s="435"/>
      <c r="Z81" s="158" t="str">
        <f>IFERROR(VLOOKUP(Y81,【参考】数式用!$A$3:$B$58, 2, FALSE), "")</f>
        <v/>
      </c>
      <c r="AA81" s="159"/>
      <c r="AC81" s="129" t="e">
        <f>VLOOKUP(Y81,【参考】数式用!$A$3:$O$58,15,FALSE)</f>
        <v>#N/A</v>
      </c>
    </row>
    <row r="82" spans="1:29" ht="33.9" customHeight="1">
      <c r="A82" s="133"/>
      <c r="B82" s="160">
        <f t="shared" si="0"/>
        <v>38</v>
      </c>
      <c r="C82" s="542"/>
      <c r="D82" s="543"/>
      <c r="E82" s="543"/>
      <c r="F82" s="543"/>
      <c r="G82" s="543"/>
      <c r="H82" s="543"/>
      <c r="I82" s="543"/>
      <c r="J82" s="543"/>
      <c r="K82" s="543"/>
      <c r="L82" s="544"/>
      <c r="M82" s="545"/>
      <c r="N82" s="546"/>
      <c r="O82" s="546"/>
      <c r="P82" s="546"/>
      <c r="Q82" s="547"/>
      <c r="R82" s="548"/>
      <c r="S82" s="548"/>
      <c r="T82" s="548"/>
      <c r="U82" s="548"/>
      <c r="V82" s="548"/>
      <c r="W82" s="432"/>
      <c r="X82" s="433"/>
      <c r="Y82" s="435"/>
      <c r="Z82" s="158" t="str">
        <f>IFERROR(VLOOKUP(Y82,【参考】数式用!$A$3:$B$58, 2, FALSE), "")</f>
        <v/>
      </c>
      <c r="AA82" s="159"/>
      <c r="AC82" s="129" t="e">
        <f>VLOOKUP(Y82,【参考】数式用!$A$3:$O$58,15,FALSE)</f>
        <v>#N/A</v>
      </c>
    </row>
    <row r="83" spans="1:29" ht="33.9" customHeight="1">
      <c r="A83" s="133"/>
      <c r="B83" s="160">
        <f t="shared" si="0"/>
        <v>39</v>
      </c>
      <c r="C83" s="542"/>
      <c r="D83" s="543"/>
      <c r="E83" s="543"/>
      <c r="F83" s="543"/>
      <c r="G83" s="543"/>
      <c r="H83" s="543"/>
      <c r="I83" s="543"/>
      <c r="J83" s="543"/>
      <c r="K83" s="543"/>
      <c r="L83" s="544"/>
      <c r="M83" s="545"/>
      <c r="N83" s="546"/>
      <c r="O83" s="546"/>
      <c r="P83" s="546"/>
      <c r="Q83" s="547"/>
      <c r="R83" s="548"/>
      <c r="S83" s="548"/>
      <c r="T83" s="548"/>
      <c r="U83" s="548"/>
      <c r="V83" s="548"/>
      <c r="W83" s="432"/>
      <c r="X83" s="433"/>
      <c r="Y83" s="435"/>
      <c r="Z83" s="158" t="str">
        <f>IFERROR(VLOOKUP(Y83,【参考】数式用!$A$3:$B$58, 2, FALSE), "")</f>
        <v/>
      </c>
      <c r="AA83" s="159"/>
      <c r="AC83" s="129" t="e">
        <f>VLOOKUP(Y83,【参考】数式用!$A$3:$O$58,15,FALSE)</f>
        <v>#N/A</v>
      </c>
    </row>
    <row r="84" spans="1:29" ht="33.9" customHeight="1">
      <c r="A84" s="133"/>
      <c r="B84" s="160">
        <f t="shared" si="0"/>
        <v>40</v>
      </c>
      <c r="C84" s="542"/>
      <c r="D84" s="543"/>
      <c r="E84" s="543"/>
      <c r="F84" s="543"/>
      <c r="G84" s="543"/>
      <c r="H84" s="543"/>
      <c r="I84" s="543"/>
      <c r="J84" s="543"/>
      <c r="K84" s="543"/>
      <c r="L84" s="544"/>
      <c r="M84" s="545"/>
      <c r="N84" s="546"/>
      <c r="O84" s="546"/>
      <c r="P84" s="546"/>
      <c r="Q84" s="547"/>
      <c r="R84" s="548"/>
      <c r="S84" s="548"/>
      <c r="T84" s="548"/>
      <c r="U84" s="548"/>
      <c r="V84" s="548"/>
      <c r="W84" s="432"/>
      <c r="X84" s="433"/>
      <c r="Y84" s="435"/>
      <c r="Z84" s="158" t="str">
        <f>IFERROR(VLOOKUP(Y84,【参考】数式用!$A$3:$B$58, 2, FALSE), "")</f>
        <v/>
      </c>
      <c r="AA84" s="159"/>
      <c r="AC84" s="129" t="e">
        <f>VLOOKUP(Y84,【参考】数式用!$A$3:$O$58,15,FALSE)</f>
        <v>#N/A</v>
      </c>
    </row>
    <row r="85" spans="1:29" ht="33.9" customHeight="1">
      <c r="A85" s="133"/>
      <c r="B85" s="160">
        <f t="shared" si="0"/>
        <v>41</v>
      </c>
      <c r="C85" s="542"/>
      <c r="D85" s="543"/>
      <c r="E85" s="543"/>
      <c r="F85" s="543"/>
      <c r="G85" s="543"/>
      <c r="H85" s="543"/>
      <c r="I85" s="543"/>
      <c r="J85" s="543"/>
      <c r="K85" s="543"/>
      <c r="L85" s="544"/>
      <c r="M85" s="545"/>
      <c r="N85" s="546"/>
      <c r="O85" s="546"/>
      <c r="P85" s="546"/>
      <c r="Q85" s="547"/>
      <c r="R85" s="548"/>
      <c r="S85" s="548"/>
      <c r="T85" s="548"/>
      <c r="U85" s="548"/>
      <c r="V85" s="548"/>
      <c r="W85" s="432"/>
      <c r="X85" s="433"/>
      <c r="Y85" s="435"/>
      <c r="Z85" s="158" t="str">
        <f>IFERROR(VLOOKUP(Y85,【参考】数式用!$A$3:$B$58, 2, FALSE), "")</f>
        <v/>
      </c>
      <c r="AA85" s="159"/>
      <c r="AC85" s="129" t="e">
        <f>VLOOKUP(Y85,【参考】数式用!$A$3:$O$58,15,FALSE)</f>
        <v>#N/A</v>
      </c>
    </row>
    <row r="86" spans="1:29" ht="33.9" customHeight="1">
      <c r="A86" s="133"/>
      <c r="B86" s="160">
        <f t="shared" si="0"/>
        <v>42</v>
      </c>
      <c r="C86" s="542"/>
      <c r="D86" s="543"/>
      <c r="E86" s="543"/>
      <c r="F86" s="543"/>
      <c r="G86" s="543"/>
      <c r="H86" s="543"/>
      <c r="I86" s="543"/>
      <c r="J86" s="543"/>
      <c r="K86" s="543"/>
      <c r="L86" s="544"/>
      <c r="M86" s="545"/>
      <c r="N86" s="546"/>
      <c r="O86" s="546"/>
      <c r="P86" s="546"/>
      <c r="Q86" s="547"/>
      <c r="R86" s="548"/>
      <c r="S86" s="548"/>
      <c r="T86" s="548"/>
      <c r="U86" s="548"/>
      <c r="V86" s="548"/>
      <c r="W86" s="432"/>
      <c r="X86" s="433"/>
      <c r="Y86" s="435"/>
      <c r="Z86" s="158" t="str">
        <f>IFERROR(VLOOKUP(Y86,【参考】数式用!$A$3:$B$58, 2, FALSE), "")</f>
        <v/>
      </c>
      <c r="AA86" s="159"/>
      <c r="AC86" s="129" t="e">
        <f>VLOOKUP(Y86,【参考】数式用!$A$3:$O$58,15,FALSE)</f>
        <v>#N/A</v>
      </c>
    </row>
    <row r="87" spans="1:29" ht="33.9" customHeight="1">
      <c r="A87" s="133"/>
      <c r="B87" s="160">
        <f t="shared" si="0"/>
        <v>43</v>
      </c>
      <c r="C87" s="542"/>
      <c r="D87" s="543"/>
      <c r="E87" s="543"/>
      <c r="F87" s="543"/>
      <c r="G87" s="543"/>
      <c r="H87" s="543"/>
      <c r="I87" s="543"/>
      <c r="J87" s="543"/>
      <c r="K87" s="543"/>
      <c r="L87" s="544"/>
      <c r="M87" s="545"/>
      <c r="N87" s="546"/>
      <c r="O87" s="546"/>
      <c r="P87" s="546"/>
      <c r="Q87" s="547"/>
      <c r="R87" s="548"/>
      <c r="S87" s="548"/>
      <c r="T87" s="548"/>
      <c r="U87" s="548"/>
      <c r="V87" s="548"/>
      <c r="W87" s="432"/>
      <c r="X87" s="433"/>
      <c r="Y87" s="435"/>
      <c r="Z87" s="158" t="str">
        <f>IFERROR(VLOOKUP(Y87,【参考】数式用!$A$3:$B$58, 2, FALSE), "")</f>
        <v/>
      </c>
      <c r="AA87" s="159"/>
      <c r="AC87" s="129" t="e">
        <f>VLOOKUP(Y87,【参考】数式用!$A$3:$O$58,15,FALSE)</f>
        <v>#N/A</v>
      </c>
    </row>
    <row r="88" spans="1:29" ht="33.9" customHeight="1">
      <c r="A88" s="133"/>
      <c r="B88" s="160">
        <f t="shared" si="0"/>
        <v>44</v>
      </c>
      <c r="C88" s="542"/>
      <c r="D88" s="543"/>
      <c r="E88" s="543"/>
      <c r="F88" s="543"/>
      <c r="G88" s="543"/>
      <c r="H88" s="543"/>
      <c r="I88" s="543"/>
      <c r="J88" s="543"/>
      <c r="K88" s="543"/>
      <c r="L88" s="544"/>
      <c r="M88" s="545"/>
      <c r="N88" s="546"/>
      <c r="O88" s="546"/>
      <c r="P88" s="546"/>
      <c r="Q88" s="547"/>
      <c r="R88" s="548"/>
      <c r="S88" s="548"/>
      <c r="T88" s="548"/>
      <c r="U88" s="548"/>
      <c r="V88" s="548"/>
      <c r="W88" s="432"/>
      <c r="X88" s="433"/>
      <c r="Y88" s="435"/>
      <c r="Z88" s="158" t="str">
        <f>IFERROR(VLOOKUP(Y88,【参考】数式用!$A$3:$B$58, 2, FALSE), "")</f>
        <v/>
      </c>
      <c r="AA88" s="159"/>
      <c r="AC88" s="129" t="e">
        <f>VLOOKUP(Y88,【参考】数式用!$A$3:$O$58,15,FALSE)</f>
        <v>#N/A</v>
      </c>
    </row>
    <row r="89" spans="1:29" ht="33.9" customHeight="1">
      <c r="A89" s="133"/>
      <c r="B89" s="160">
        <f t="shared" si="0"/>
        <v>45</v>
      </c>
      <c r="C89" s="542"/>
      <c r="D89" s="543"/>
      <c r="E89" s="543"/>
      <c r="F89" s="543"/>
      <c r="G89" s="543"/>
      <c r="H89" s="543"/>
      <c r="I89" s="543"/>
      <c r="J89" s="543"/>
      <c r="K89" s="543"/>
      <c r="L89" s="544"/>
      <c r="M89" s="545"/>
      <c r="N89" s="546"/>
      <c r="O89" s="546"/>
      <c r="P89" s="546"/>
      <c r="Q89" s="547"/>
      <c r="R89" s="548"/>
      <c r="S89" s="548"/>
      <c r="T89" s="548"/>
      <c r="U89" s="548"/>
      <c r="V89" s="548"/>
      <c r="W89" s="432"/>
      <c r="X89" s="433"/>
      <c r="Y89" s="435"/>
      <c r="Z89" s="158" t="str">
        <f>IFERROR(VLOOKUP(Y89,【参考】数式用!$A$3:$B$58, 2, FALSE), "")</f>
        <v/>
      </c>
      <c r="AA89" s="159"/>
      <c r="AC89" s="129" t="e">
        <f>VLOOKUP(Y89,【参考】数式用!$A$3:$O$58,15,FALSE)</f>
        <v>#N/A</v>
      </c>
    </row>
    <row r="90" spans="1:29" ht="33.9" customHeight="1">
      <c r="A90" s="133"/>
      <c r="B90" s="160">
        <f t="shared" si="0"/>
        <v>46</v>
      </c>
      <c r="C90" s="542"/>
      <c r="D90" s="543"/>
      <c r="E90" s="543"/>
      <c r="F90" s="543"/>
      <c r="G90" s="543"/>
      <c r="H90" s="543"/>
      <c r="I90" s="543"/>
      <c r="J90" s="543"/>
      <c r="K90" s="543"/>
      <c r="L90" s="544"/>
      <c r="M90" s="545"/>
      <c r="N90" s="546"/>
      <c r="O90" s="546"/>
      <c r="P90" s="546"/>
      <c r="Q90" s="547"/>
      <c r="R90" s="548"/>
      <c r="S90" s="548"/>
      <c r="T90" s="548"/>
      <c r="U90" s="548"/>
      <c r="V90" s="548"/>
      <c r="W90" s="432"/>
      <c r="X90" s="433"/>
      <c r="Y90" s="435"/>
      <c r="Z90" s="158" t="str">
        <f>IFERROR(VLOOKUP(Y90,【参考】数式用!$A$3:$B$58, 2, FALSE), "")</f>
        <v/>
      </c>
      <c r="AA90" s="159"/>
      <c r="AC90" s="129" t="e">
        <f>VLOOKUP(Y90,【参考】数式用!$A$3:$O$58,15,FALSE)</f>
        <v>#N/A</v>
      </c>
    </row>
    <row r="91" spans="1:29" ht="33.9" customHeight="1">
      <c r="A91" s="133"/>
      <c r="B91" s="160">
        <f t="shared" si="0"/>
        <v>47</v>
      </c>
      <c r="C91" s="542"/>
      <c r="D91" s="543"/>
      <c r="E91" s="543"/>
      <c r="F91" s="543"/>
      <c r="G91" s="543"/>
      <c r="H91" s="543"/>
      <c r="I91" s="543"/>
      <c r="J91" s="543"/>
      <c r="K91" s="543"/>
      <c r="L91" s="544"/>
      <c r="M91" s="545"/>
      <c r="N91" s="546"/>
      <c r="O91" s="546"/>
      <c r="P91" s="546"/>
      <c r="Q91" s="547"/>
      <c r="R91" s="548"/>
      <c r="S91" s="548"/>
      <c r="T91" s="548"/>
      <c r="U91" s="548"/>
      <c r="V91" s="548"/>
      <c r="W91" s="432"/>
      <c r="X91" s="433"/>
      <c r="Y91" s="435"/>
      <c r="Z91" s="158" t="str">
        <f>IFERROR(VLOOKUP(Y91,【参考】数式用!$A$3:$B$58, 2, FALSE), "")</f>
        <v/>
      </c>
      <c r="AA91" s="159"/>
      <c r="AC91" s="129" t="e">
        <f>VLOOKUP(Y91,【参考】数式用!$A$3:$O$58,15,FALSE)</f>
        <v>#N/A</v>
      </c>
    </row>
    <row r="92" spans="1:29" ht="33.9" customHeight="1">
      <c r="A92" s="133"/>
      <c r="B92" s="160">
        <f t="shared" si="0"/>
        <v>48</v>
      </c>
      <c r="C92" s="542"/>
      <c r="D92" s="543"/>
      <c r="E92" s="543"/>
      <c r="F92" s="543"/>
      <c r="G92" s="543"/>
      <c r="H92" s="543"/>
      <c r="I92" s="543"/>
      <c r="J92" s="543"/>
      <c r="K92" s="543"/>
      <c r="L92" s="544"/>
      <c r="M92" s="545"/>
      <c r="N92" s="546"/>
      <c r="O92" s="546"/>
      <c r="P92" s="546"/>
      <c r="Q92" s="547"/>
      <c r="R92" s="548"/>
      <c r="S92" s="548"/>
      <c r="T92" s="548"/>
      <c r="U92" s="548"/>
      <c r="V92" s="548"/>
      <c r="W92" s="432"/>
      <c r="X92" s="433"/>
      <c r="Y92" s="435"/>
      <c r="Z92" s="158" t="str">
        <f>IFERROR(VLOOKUP(Y92,【参考】数式用!$A$3:$B$58, 2, FALSE), "")</f>
        <v/>
      </c>
      <c r="AA92" s="159"/>
      <c r="AC92" s="129" t="e">
        <f>VLOOKUP(Y92,【参考】数式用!$A$3:$O$58,15,FALSE)</f>
        <v>#N/A</v>
      </c>
    </row>
    <row r="93" spans="1:29" ht="33.9" customHeight="1">
      <c r="A93" s="133"/>
      <c r="B93" s="160">
        <f t="shared" si="0"/>
        <v>49</v>
      </c>
      <c r="C93" s="542"/>
      <c r="D93" s="543"/>
      <c r="E93" s="543"/>
      <c r="F93" s="543"/>
      <c r="G93" s="543"/>
      <c r="H93" s="543"/>
      <c r="I93" s="543"/>
      <c r="J93" s="543"/>
      <c r="K93" s="543"/>
      <c r="L93" s="544"/>
      <c r="M93" s="545"/>
      <c r="N93" s="546"/>
      <c r="O93" s="546"/>
      <c r="P93" s="546"/>
      <c r="Q93" s="547"/>
      <c r="R93" s="548"/>
      <c r="S93" s="548"/>
      <c r="T93" s="548"/>
      <c r="U93" s="548"/>
      <c r="V93" s="548"/>
      <c r="W93" s="432"/>
      <c r="X93" s="433"/>
      <c r="Y93" s="435"/>
      <c r="Z93" s="158" t="str">
        <f>IFERROR(VLOOKUP(Y93,【参考】数式用!$A$3:$B$58, 2, FALSE), "")</f>
        <v/>
      </c>
      <c r="AA93" s="159"/>
      <c r="AC93" s="129" t="e">
        <f>VLOOKUP(Y93,【参考】数式用!$A$3:$O$58,15,FALSE)</f>
        <v>#N/A</v>
      </c>
    </row>
    <row r="94" spans="1:29" ht="33.9" customHeight="1">
      <c r="A94" s="133"/>
      <c r="B94" s="160">
        <f t="shared" si="0"/>
        <v>50</v>
      </c>
      <c r="C94" s="542"/>
      <c r="D94" s="543"/>
      <c r="E94" s="543"/>
      <c r="F94" s="543"/>
      <c r="G94" s="543"/>
      <c r="H94" s="543"/>
      <c r="I94" s="543"/>
      <c r="J94" s="543"/>
      <c r="K94" s="543"/>
      <c r="L94" s="544"/>
      <c r="M94" s="545"/>
      <c r="N94" s="546"/>
      <c r="O94" s="546"/>
      <c r="P94" s="546"/>
      <c r="Q94" s="547"/>
      <c r="R94" s="548"/>
      <c r="S94" s="548"/>
      <c r="T94" s="548"/>
      <c r="U94" s="548"/>
      <c r="V94" s="548"/>
      <c r="W94" s="432"/>
      <c r="X94" s="433"/>
      <c r="Y94" s="435"/>
      <c r="Z94" s="158" t="str">
        <f>IFERROR(VLOOKUP(Y94,【参考】数式用!$A$3:$B$58, 2, FALSE), "")</f>
        <v/>
      </c>
      <c r="AA94" s="159"/>
      <c r="AC94" s="129" t="e">
        <f>VLOOKUP(Y94,【参考】数式用!$A$3:$O$58,15,FALSE)</f>
        <v>#N/A</v>
      </c>
    </row>
    <row r="95" spans="1:29" ht="33.9" customHeight="1">
      <c r="A95" s="133"/>
      <c r="B95" s="160">
        <f t="shared" si="0"/>
        <v>51</v>
      </c>
      <c r="C95" s="542"/>
      <c r="D95" s="543"/>
      <c r="E95" s="543"/>
      <c r="F95" s="543"/>
      <c r="G95" s="543"/>
      <c r="H95" s="543"/>
      <c r="I95" s="543"/>
      <c r="J95" s="543"/>
      <c r="K95" s="543"/>
      <c r="L95" s="544"/>
      <c r="M95" s="545"/>
      <c r="N95" s="546"/>
      <c r="O95" s="546"/>
      <c r="P95" s="546"/>
      <c r="Q95" s="547"/>
      <c r="R95" s="548"/>
      <c r="S95" s="548"/>
      <c r="T95" s="548"/>
      <c r="U95" s="548"/>
      <c r="V95" s="548"/>
      <c r="W95" s="432"/>
      <c r="X95" s="433"/>
      <c r="Y95" s="435"/>
      <c r="Z95" s="158" t="str">
        <f>IFERROR(VLOOKUP(Y95,【参考】数式用!$A$3:$B$58, 2, FALSE), "")</f>
        <v/>
      </c>
      <c r="AA95" s="159"/>
      <c r="AC95" s="129" t="e">
        <f>VLOOKUP(Y95,【参考】数式用!$A$3:$O$58,15,FALSE)</f>
        <v>#N/A</v>
      </c>
    </row>
    <row r="96" spans="1:29" ht="33.9" customHeight="1">
      <c r="A96" s="133"/>
      <c r="B96" s="160">
        <f t="shared" si="0"/>
        <v>52</v>
      </c>
      <c r="C96" s="542"/>
      <c r="D96" s="543"/>
      <c r="E96" s="543"/>
      <c r="F96" s="543"/>
      <c r="G96" s="543"/>
      <c r="H96" s="543"/>
      <c r="I96" s="543"/>
      <c r="J96" s="543"/>
      <c r="K96" s="543"/>
      <c r="L96" s="544"/>
      <c r="M96" s="545"/>
      <c r="N96" s="546"/>
      <c r="O96" s="546"/>
      <c r="P96" s="546"/>
      <c r="Q96" s="547"/>
      <c r="R96" s="548"/>
      <c r="S96" s="548"/>
      <c r="T96" s="548"/>
      <c r="U96" s="548"/>
      <c r="V96" s="548"/>
      <c r="W96" s="432"/>
      <c r="X96" s="433"/>
      <c r="Y96" s="435"/>
      <c r="Z96" s="158" t="str">
        <f>IFERROR(VLOOKUP(Y96,【参考】数式用!$A$3:$B$58, 2, FALSE), "")</f>
        <v/>
      </c>
      <c r="AA96" s="159"/>
      <c r="AC96" s="129" t="e">
        <f>VLOOKUP(Y96,【参考】数式用!$A$3:$O$58,15,FALSE)</f>
        <v>#N/A</v>
      </c>
    </row>
    <row r="97" spans="1:29" ht="33.9" customHeight="1">
      <c r="A97" s="133"/>
      <c r="B97" s="160">
        <f t="shared" si="0"/>
        <v>53</v>
      </c>
      <c r="C97" s="542"/>
      <c r="D97" s="543"/>
      <c r="E97" s="543"/>
      <c r="F97" s="543"/>
      <c r="G97" s="543"/>
      <c r="H97" s="543"/>
      <c r="I97" s="543"/>
      <c r="J97" s="543"/>
      <c r="K97" s="543"/>
      <c r="L97" s="544"/>
      <c r="M97" s="545"/>
      <c r="N97" s="546"/>
      <c r="O97" s="546"/>
      <c r="P97" s="546"/>
      <c r="Q97" s="547"/>
      <c r="R97" s="548"/>
      <c r="S97" s="548"/>
      <c r="T97" s="548"/>
      <c r="U97" s="548"/>
      <c r="V97" s="548"/>
      <c r="W97" s="432"/>
      <c r="X97" s="433"/>
      <c r="Y97" s="435"/>
      <c r="Z97" s="158" t="str">
        <f>IFERROR(VLOOKUP(Y97,【参考】数式用!$A$3:$B$58, 2, FALSE), "")</f>
        <v/>
      </c>
      <c r="AA97" s="159"/>
      <c r="AC97" s="129" t="e">
        <f>VLOOKUP(Y97,【参考】数式用!$A$3:$O$58,15,FALSE)</f>
        <v>#N/A</v>
      </c>
    </row>
    <row r="98" spans="1:29" ht="33.9" customHeight="1">
      <c r="A98" s="133"/>
      <c r="B98" s="160">
        <f t="shared" si="0"/>
        <v>54</v>
      </c>
      <c r="C98" s="542"/>
      <c r="D98" s="543"/>
      <c r="E98" s="543"/>
      <c r="F98" s="543"/>
      <c r="G98" s="543"/>
      <c r="H98" s="543"/>
      <c r="I98" s="543"/>
      <c r="J98" s="543"/>
      <c r="K98" s="543"/>
      <c r="L98" s="544"/>
      <c r="M98" s="545"/>
      <c r="N98" s="546"/>
      <c r="O98" s="546"/>
      <c r="P98" s="546"/>
      <c r="Q98" s="547"/>
      <c r="R98" s="548"/>
      <c r="S98" s="548"/>
      <c r="T98" s="548"/>
      <c r="U98" s="548"/>
      <c r="V98" s="548"/>
      <c r="W98" s="432"/>
      <c r="X98" s="433"/>
      <c r="Y98" s="435"/>
      <c r="Z98" s="158" t="str">
        <f>IFERROR(VLOOKUP(Y98,【参考】数式用!$A$3:$B$58, 2, FALSE), "")</f>
        <v/>
      </c>
      <c r="AA98" s="159"/>
      <c r="AC98" s="129" t="e">
        <f>VLOOKUP(Y98,【参考】数式用!$A$3:$O$58,15,FALSE)</f>
        <v>#N/A</v>
      </c>
    </row>
    <row r="99" spans="1:29" ht="33.9" customHeight="1">
      <c r="A99" s="133"/>
      <c r="B99" s="160">
        <f t="shared" si="0"/>
        <v>55</v>
      </c>
      <c r="C99" s="542"/>
      <c r="D99" s="543"/>
      <c r="E99" s="543"/>
      <c r="F99" s="543"/>
      <c r="G99" s="543"/>
      <c r="H99" s="543"/>
      <c r="I99" s="543"/>
      <c r="J99" s="543"/>
      <c r="K99" s="543"/>
      <c r="L99" s="544"/>
      <c r="M99" s="545"/>
      <c r="N99" s="546"/>
      <c r="O99" s="546"/>
      <c r="P99" s="546"/>
      <c r="Q99" s="547"/>
      <c r="R99" s="548"/>
      <c r="S99" s="548"/>
      <c r="T99" s="548"/>
      <c r="U99" s="548"/>
      <c r="V99" s="548"/>
      <c r="W99" s="432"/>
      <c r="X99" s="433"/>
      <c r="Y99" s="435"/>
      <c r="Z99" s="158" t="str">
        <f>IFERROR(VLOOKUP(Y99,【参考】数式用!$A$3:$B$58, 2, FALSE), "")</f>
        <v/>
      </c>
      <c r="AA99" s="159"/>
      <c r="AC99" s="129" t="e">
        <f>VLOOKUP(Y99,【参考】数式用!$A$3:$O$58,15,FALSE)</f>
        <v>#N/A</v>
      </c>
    </row>
    <row r="100" spans="1:29" ht="33.9" customHeight="1">
      <c r="A100" s="133"/>
      <c r="B100" s="160">
        <f t="shared" si="0"/>
        <v>56</v>
      </c>
      <c r="C100" s="542"/>
      <c r="D100" s="543"/>
      <c r="E100" s="543"/>
      <c r="F100" s="543"/>
      <c r="G100" s="543"/>
      <c r="H100" s="543"/>
      <c r="I100" s="543"/>
      <c r="J100" s="543"/>
      <c r="K100" s="543"/>
      <c r="L100" s="544"/>
      <c r="M100" s="545"/>
      <c r="N100" s="546"/>
      <c r="O100" s="546"/>
      <c r="P100" s="546"/>
      <c r="Q100" s="547"/>
      <c r="R100" s="548"/>
      <c r="S100" s="548"/>
      <c r="T100" s="548"/>
      <c r="U100" s="548"/>
      <c r="V100" s="548"/>
      <c r="W100" s="432"/>
      <c r="X100" s="433"/>
      <c r="Y100" s="435"/>
      <c r="Z100" s="158" t="str">
        <f>IFERROR(VLOOKUP(Y100,【参考】数式用!$A$3:$B$58, 2, FALSE), "")</f>
        <v/>
      </c>
      <c r="AA100" s="159"/>
      <c r="AC100" s="129" t="e">
        <f>VLOOKUP(Y100,【参考】数式用!$A$3:$O$58,15,FALSE)</f>
        <v>#N/A</v>
      </c>
    </row>
    <row r="101" spans="1:29" ht="33.9" customHeight="1">
      <c r="A101" s="133"/>
      <c r="B101" s="160">
        <f t="shared" si="0"/>
        <v>57</v>
      </c>
      <c r="C101" s="542"/>
      <c r="D101" s="543"/>
      <c r="E101" s="543"/>
      <c r="F101" s="543"/>
      <c r="G101" s="543"/>
      <c r="H101" s="543"/>
      <c r="I101" s="543"/>
      <c r="J101" s="543"/>
      <c r="K101" s="543"/>
      <c r="L101" s="544"/>
      <c r="M101" s="545"/>
      <c r="N101" s="546"/>
      <c r="O101" s="546"/>
      <c r="P101" s="546"/>
      <c r="Q101" s="547"/>
      <c r="R101" s="548"/>
      <c r="S101" s="548"/>
      <c r="T101" s="548"/>
      <c r="U101" s="548"/>
      <c r="V101" s="548"/>
      <c r="W101" s="432"/>
      <c r="X101" s="433"/>
      <c r="Y101" s="435"/>
      <c r="Z101" s="158" t="str">
        <f>IFERROR(VLOOKUP(Y101,【参考】数式用!$A$3:$B$58, 2, FALSE), "")</f>
        <v/>
      </c>
      <c r="AA101" s="159"/>
      <c r="AC101" s="129" t="e">
        <f>VLOOKUP(Y101,【参考】数式用!$A$3:$O$58,15,FALSE)</f>
        <v>#N/A</v>
      </c>
    </row>
    <row r="102" spans="1:29" ht="33.9" customHeight="1">
      <c r="A102" s="133"/>
      <c r="B102" s="160">
        <f t="shared" si="0"/>
        <v>58</v>
      </c>
      <c r="C102" s="542"/>
      <c r="D102" s="543"/>
      <c r="E102" s="543"/>
      <c r="F102" s="543"/>
      <c r="G102" s="543"/>
      <c r="H102" s="543"/>
      <c r="I102" s="543"/>
      <c r="J102" s="543"/>
      <c r="K102" s="543"/>
      <c r="L102" s="544"/>
      <c r="M102" s="545"/>
      <c r="N102" s="546"/>
      <c r="O102" s="546"/>
      <c r="P102" s="546"/>
      <c r="Q102" s="547"/>
      <c r="R102" s="548"/>
      <c r="S102" s="548"/>
      <c r="T102" s="548"/>
      <c r="U102" s="548"/>
      <c r="V102" s="548"/>
      <c r="W102" s="432"/>
      <c r="X102" s="433"/>
      <c r="Y102" s="435"/>
      <c r="Z102" s="158" t="str">
        <f>IFERROR(VLOOKUP(Y102,【参考】数式用!$A$3:$B$58, 2, FALSE), "")</f>
        <v/>
      </c>
      <c r="AA102" s="159"/>
      <c r="AC102" s="129" t="e">
        <f>VLOOKUP(Y102,【参考】数式用!$A$3:$O$58,15,FALSE)</f>
        <v>#N/A</v>
      </c>
    </row>
    <row r="103" spans="1:29" ht="33.9" customHeight="1">
      <c r="A103" s="133"/>
      <c r="B103" s="160">
        <f t="shared" si="0"/>
        <v>59</v>
      </c>
      <c r="C103" s="542"/>
      <c r="D103" s="543"/>
      <c r="E103" s="543"/>
      <c r="F103" s="543"/>
      <c r="G103" s="543"/>
      <c r="H103" s="543"/>
      <c r="I103" s="543"/>
      <c r="J103" s="543"/>
      <c r="K103" s="543"/>
      <c r="L103" s="544"/>
      <c r="M103" s="545"/>
      <c r="N103" s="546"/>
      <c r="O103" s="546"/>
      <c r="P103" s="546"/>
      <c r="Q103" s="547"/>
      <c r="R103" s="548"/>
      <c r="S103" s="548"/>
      <c r="T103" s="548"/>
      <c r="U103" s="548"/>
      <c r="V103" s="548"/>
      <c r="W103" s="432"/>
      <c r="X103" s="433"/>
      <c r="Y103" s="435"/>
      <c r="Z103" s="158" t="str">
        <f>IFERROR(VLOOKUP(Y103,【参考】数式用!$A$3:$B$58, 2, FALSE), "")</f>
        <v/>
      </c>
      <c r="AA103" s="159"/>
      <c r="AC103" s="129" t="e">
        <f>VLOOKUP(Y103,【参考】数式用!$A$3:$O$58,15,FALSE)</f>
        <v>#N/A</v>
      </c>
    </row>
    <row r="104" spans="1:29" ht="33.9" customHeight="1">
      <c r="A104" s="133"/>
      <c r="B104" s="160">
        <f t="shared" si="0"/>
        <v>60</v>
      </c>
      <c r="C104" s="542"/>
      <c r="D104" s="543"/>
      <c r="E104" s="543"/>
      <c r="F104" s="543"/>
      <c r="G104" s="543"/>
      <c r="H104" s="543"/>
      <c r="I104" s="543"/>
      <c r="J104" s="543"/>
      <c r="K104" s="543"/>
      <c r="L104" s="544"/>
      <c r="M104" s="545"/>
      <c r="N104" s="546"/>
      <c r="O104" s="546"/>
      <c r="P104" s="546"/>
      <c r="Q104" s="547"/>
      <c r="R104" s="548"/>
      <c r="S104" s="548"/>
      <c r="T104" s="548"/>
      <c r="U104" s="548"/>
      <c r="V104" s="548"/>
      <c r="W104" s="432"/>
      <c r="X104" s="433"/>
      <c r="Y104" s="435"/>
      <c r="Z104" s="158" t="str">
        <f>IFERROR(VLOOKUP(Y104,【参考】数式用!$A$3:$B$58, 2, FALSE), "")</f>
        <v/>
      </c>
      <c r="AA104" s="159"/>
      <c r="AC104" s="129" t="e">
        <f>VLOOKUP(Y104,【参考】数式用!$A$3:$O$58,15,FALSE)</f>
        <v>#N/A</v>
      </c>
    </row>
    <row r="105" spans="1:29" ht="33.9" customHeight="1">
      <c r="A105" s="133"/>
      <c r="B105" s="160">
        <f t="shared" si="0"/>
        <v>61</v>
      </c>
      <c r="C105" s="542"/>
      <c r="D105" s="543"/>
      <c r="E105" s="543"/>
      <c r="F105" s="543"/>
      <c r="G105" s="543"/>
      <c r="H105" s="543"/>
      <c r="I105" s="543"/>
      <c r="J105" s="543"/>
      <c r="K105" s="543"/>
      <c r="L105" s="544"/>
      <c r="M105" s="545"/>
      <c r="N105" s="546"/>
      <c r="O105" s="546"/>
      <c r="P105" s="546"/>
      <c r="Q105" s="547"/>
      <c r="R105" s="548"/>
      <c r="S105" s="548"/>
      <c r="T105" s="548"/>
      <c r="U105" s="548"/>
      <c r="V105" s="548"/>
      <c r="W105" s="432"/>
      <c r="X105" s="433"/>
      <c r="Y105" s="435"/>
      <c r="Z105" s="158" t="str">
        <f>IFERROR(VLOOKUP(Y105,【参考】数式用!$A$3:$B$58, 2, FALSE), "")</f>
        <v/>
      </c>
      <c r="AA105" s="159"/>
      <c r="AC105" s="129" t="e">
        <f>VLOOKUP(Y105,【参考】数式用!$A$3:$O$58,15,FALSE)</f>
        <v>#N/A</v>
      </c>
    </row>
    <row r="106" spans="1:29" ht="33.9" customHeight="1">
      <c r="A106" s="133"/>
      <c r="B106" s="160">
        <f t="shared" si="0"/>
        <v>62</v>
      </c>
      <c r="C106" s="542"/>
      <c r="D106" s="543"/>
      <c r="E106" s="543"/>
      <c r="F106" s="543"/>
      <c r="G106" s="543"/>
      <c r="H106" s="543"/>
      <c r="I106" s="543"/>
      <c r="J106" s="543"/>
      <c r="K106" s="543"/>
      <c r="L106" s="544"/>
      <c r="M106" s="545"/>
      <c r="N106" s="546"/>
      <c r="O106" s="546"/>
      <c r="P106" s="546"/>
      <c r="Q106" s="547"/>
      <c r="R106" s="548"/>
      <c r="S106" s="548"/>
      <c r="T106" s="548"/>
      <c r="U106" s="548"/>
      <c r="V106" s="548"/>
      <c r="W106" s="432"/>
      <c r="X106" s="433"/>
      <c r="Y106" s="435"/>
      <c r="Z106" s="158" t="str">
        <f>IFERROR(VLOOKUP(Y106,【参考】数式用!$A$3:$B$58, 2, FALSE), "")</f>
        <v/>
      </c>
      <c r="AA106" s="159"/>
      <c r="AC106" s="129" t="e">
        <f>VLOOKUP(Y106,【参考】数式用!$A$3:$O$58,15,FALSE)</f>
        <v>#N/A</v>
      </c>
    </row>
    <row r="107" spans="1:29" ht="33.9" customHeight="1">
      <c r="A107" s="133"/>
      <c r="B107" s="160">
        <f t="shared" si="0"/>
        <v>63</v>
      </c>
      <c r="C107" s="542"/>
      <c r="D107" s="543"/>
      <c r="E107" s="543"/>
      <c r="F107" s="543"/>
      <c r="G107" s="543"/>
      <c r="H107" s="543"/>
      <c r="I107" s="543"/>
      <c r="J107" s="543"/>
      <c r="K107" s="543"/>
      <c r="L107" s="544"/>
      <c r="M107" s="545"/>
      <c r="N107" s="546"/>
      <c r="O107" s="546"/>
      <c r="P107" s="546"/>
      <c r="Q107" s="547"/>
      <c r="R107" s="548"/>
      <c r="S107" s="548"/>
      <c r="T107" s="548"/>
      <c r="U107" s="548"/>
      <c r="V107" s="548"/>
      <c r="W107" s="432"/>
      <c r="X107" s="433"/>
      <c r="Y107" s="435"/>
      <c r="Z107" s="158" t="str">
        <f>IFERROR(VLOOKUP(Y107,【参考】数式用!$A$3:$B$58, 2, FALSE), "")</f>
        <v/>
      </c>
      <c r="AA107" s="159"/>
      <c r="AC107" s="129" t="e">
        <f>VLOOKUP(Y107,【参考】数式用!$A$3:$O$58,15,FALSE)</f>
        <v>#N/A</v>
      </c>
    </row>
    <row r="108" spans="1:29" ht="33.9" customHeight="1">
      <c r="A108" s="133"/>
      <c r="B108" s="160">
        <f t="shared" si="0"/>
        <v>64</v>
      </c>
      <c r="C108" s="542"/>
      <c r="D108" s="543"/>
      <c r="E108" s="543"/>
      <c r="F108" s="543"/>
      <c r="G108" s="543"/>
      <c r="H108" s="543"/>
      <c r="I108" s="543"/>
      <c r="J108" s="543"/>
      <c r="K108" s="543"/>
      <c r="L108" s="544"/>
      <c r="M108" s="545"/>
      <c r="N108" s="546"/>
      <c r="O108" s="546"/>
      <c r="P108" s="546"/>
      <c r="Q108" s="547"/>
      <c r="R108" s="548"/>
      <c r="S108" s="548"/>
      <c r="T108" s="548"/>
      <c r="U108" s="548"/>
      <c r="V108" s="548"/>
      <c r="W108" s="432"/>
      <c r="X108" s="433"/>
      <c r="Y108" s="435"/>
      <c r="Z108" s="158" t="str">
        <f>IFERROR(VLOOKUP(Y108,【参考】数式用!$A$3:$B$58, 2, FALSE), "")</f>
        <v/>
      </c>
      <c r="AA108" s="159"/>
      <c r="AC108" s="129" t="e">
        <f>VLOOKUP(Y108,【参考】数式用!$A$3:$O$58,15,FALSE)</f>
        <v>#N/A</v>
      </c>
    </row>
    <row r="109" spans="1:29" ht="33.9" customHeight="1">
      <c r="A109" s="133"/>
      <c r="B109" s="160">
        <f t="shared" si="0"/>
        <v>65</v>
      </c>
      <c r="C109" s="542"/>
      <c r="D109" s="543"/>
      <c r="E109" s="543"/>
      <c r="F109" s="543"/>
      <c r="G109" s="543"/>
      <c r="H109" s="543"/>
      <c r="I109" s="543"/>
      <c r="J109" s="543"/>
      <c r="K109" s="543"/>
      <c r="L109" s="544"/>
      <c r="M109" s="545"/>
      <c r="N109" s="546"/>
      <c r="O109" s="546"/>
      <c r="P109" s="546"/>
      <c r="Q109" s="547"/>
      <c r="R109" s="548"/>
      <c r="S109" s="548"/>
      <c r="T109" s="548"/>
      <c r="U109" s="548"/>
      <c r="V109" s="548"/>
      <c r="W109" s="432"/>
      <c r="X109" s="433"/>
      <c r="Y109" s="435"/>
      <c r="Z109" s="158" t="str">
        <f>IFERROR(VLOOKUP(Y109,【参考】数式用!$A$3:$B$58, 2, FALSE), "")</f>
        <v/>
      </c>
      <c r="AA109" s="159"/>
      <c r="AC109" s="129" t="e">
        <f>VLOOKUP(Y109,【参考】数式用!$A$3:$O$58,15,FALSE)</f>
        <v>#N/A</v>
      </c>
    </row>
    <row r="110" spans="1:29" ht="33.9" customHeight="1">
      <c r="A110" s="133"/>
      <c r="B110" s="160">
        <f t="shared" si="0"/>
        <v>66</v>
      </c>
      <c r="C110" s="542"/>
      <c r="D110" s="543"/>
      <c r="E110" s="543"/>
      <c r="F110" s="543"/>
      <c r="G110" s="543"/>
      <c r="H110" s="543"/>
      <c r="I110" s="543"/>
      <c r="J110" s="543"/>
      <c r="K110" s="543"/>
      <c r="L110" s="544"/>
      <c r="M110" s="545"/>
      <c r="N110" s="546"/>
      <c r="O110" s="546"/>
      <c r="P110" s="546"/>
      <c r="Q110" s="547"/>
      <c r="R110" s="548"/>
      <c r="S110" s="548"/>
      <c r="T110" s="548"/>
      <c r="U110" s="548"/>
      <c r="V110" s="548"/>
      <c r="W110" s="432"/>
      <c r="X110" s="433"/>
      <c r="Y110" s="435"/>
      <c r="Z110" s="158" t="str">
        <f>IFERROR(VLOOKUP(Y110,【参考】数式用!$A$3:$B$58, 2, FALSE), "")</f>
        <v/>
      </c>
      <c r="AA110" s="159"/>
      <c r="AC110" s="129" t="e">
        <f>VLOOKUP(Y110,【参考】数式用!$A$3:$O$58,15,FALSE)</f>
        <v>#N/A</v>
      </c>
    </row>
    <row r="111" spans="1:29" ht="33.9" customHeight="1">
      <c r="A111" s="133"/>
      <c r="B111" s="160">
        <f t="shared" ref="B111:B144" si="1">B110+1</f>
        <v>67</v>
      </c>
      <c r="C111" s="542"/>
      <c r="D111" s="543"/>
      <c r="E111" s="543"/>
      <c r="F111" s="543"/>
      <c r="G111" s="543"/>
      <c r="H111" s="543"/>
      <c r="I111" s="543"/>
      <c r="J111" s="543"/>
      <c r="K111" s="543"/>
      <c r="L111" s="544"/>
      <c r="M111" s="545"/>
      <c r="N111" s="546"/>
      <c r="O111" s="546"/>
      <c r="P111" s="546"/>
      <c r="Q111" s="547"/>
      <c r="R111" s="548"/>
      <c r="S111" s="548"/>
      <c r="T111" s="548"/>
      <c r="U111" s="548"/>
      <c r="V111" s="548"/>
      <c r="W111" s="432"/>
      <c r="X111" s="433"/>
      <c r="Y111" s="435"/>
      <c r="Z111" s="158" t="str">
        <f>IFERROR(VLOOKUP(Y111,【参考】数式用!$A$3:$B$58, 2, FALSE), "")</f>
        <v/>
      </c>
      <c r="AA111" s="159"/>
      <c r="AC111" s="129" t="e">
        <f>VLOOKUP(Y111,【参考】数式用!$A$3:$O$58,15,FALSE)</f>
        <v>#N/A</v>
      </c>
    </row>
    <row r="112" spans="1:29" ht="33.9" customHeight="1">
      <c r="A112" s="133"/>
      <c r="B112" s="160">
        <f t="shared" si="1"/>
        <v>68</v>
      </c>
      <c r="C112" s="542"/>
      <c r="D112" s="543"/>
      <c r="E112" s="543"/>
      <c r="F112" s="543"/>
      <c r="G112" s="543"/>
      <c r="H112" s="543"/>
      <c r="I112" s="543"/>
      <c r="J112" s="543"/>
      <c r="K112" s="543"/>
      <c r="L112" s="544"/>
      <c r="M112" s="545"/>
      <c r="N112" s="546"/>
      <c r="O112" s="546"/>
      <c r="P112" s="546"/>
      <c r="Q112" s="547"/>
      <c r="R112" s="548"/>
      <c r="S112" s="548"/>
      <c r="T112" s="548"/>
      <c r="U112" s="548"/>
      <c r="V112" s="548"/>
      <c r="W112" s="432"/>
      <c r="X112" s="433"/>
      <c r="Y112" s="435"/>
      <c r="Z112" s="158" t="str">
        <f>IFERROR(VLOOKUP(Y112,【参考】数式用!$A$3:$B$58, 2, FALSE), "")</f>
        <v/>
      </c>
      <c r="AA112" s="159"/>
      <c r="AC112" s="129" t="e">
        <f>VLOOKUP(Y112,【参考】数式用!$A$3:$O$58,15,FALSE)</f>
        <v>#N/A</v>
      </c>
    </row>
    <row r="113" spans="1:29" ht="33.9" customHeight="1">
      <c r="A113" s="133"/>
      <c r="B113" s="160">
        <f t="shared" si="1"/>
        <v>69</v>
      </c>
      <c r="C113" s="542"/>
      <c r="D113" s="543"/>
      <c r="E113" s="543"/>
      <c r="F113" s="543"/>
      <c r="G113" s="543"/>
      <c r="H113" s="543"/>
      <c r="I113" s="543"/>
      <c r="J113" s="543"/>
      <c r="K113" s="543"/>
      <c r="L113" s="544"/>
      <c r="M113" s="545"/>
      <c r="N113" s="546"/>
      <c r="O113" s="546"/>
      <c r="P113" s="546"/>
      <c r="Q113" s="547"/>
      <c r="R113" s="548"/>
      <c r="S113" s="548"/>
      <c r="T113" s="548"/>
      <c r="U113" s="548"/>
      <c r="V113" s="548"/>
      <c r="W113" s="432"/>
      <c r="X113" s="433"/>
      <c r="Y113" s="435"/>
      <c r="Z113" s="158" t="str">
        <f>IFERROR(VLOOKUP(Y113,【参考】数式用!$A$3:$B$58, 2, FALSE), "")</f>
        <v/>
      </c>
      <c r="AA113" s="159"/>
      <c r="AC113" s="129" t="e">
        <f>VLOOKUP(Y113,【参考】数式用!$A$3:$O$58,15,FALSE)</f>
        <v>#N/A</v>
      </c>
    </row>
    <row r="114" spans="1:29" ht="33.9" customHeight="1">
      <c r="A114" s="133"/>
      <c r="B114" s="160">
        <f t="shared" si="1"/>
        <v>70</v>
      </c>
      <c r="C114" s="542"/>
      <c r="D114" s="543"/>
      <c r="E114" s="543"/>
      <c r="F114" s="543"/>
      <c r="G114" s="543"/>
      <c r="H114" s="543"/>
      <c r="I114" s="543"/>
      <c r="J114" s="543"/>
      <c r="K114" s="543"/>
      <c r="L114" s="544"/>
      <c r="M114" s="545"/>
      <c r="N114" s="546"/>
      <c r="O114" s="546"/>
      <c r="P114" s="546"/>
      <c r="Q114" s="547"/>
      <c r="R114" s="548"/>
      <c r="S114" s="548"/>
      <c r="T114" s="548"/>
      <c r="U114" s="548"/>
      <c r="V114" s="548"/>
      <c r="W114" s="432"/>
      <c r="X114" s="433"/>
      <c r="Y114" s="435"/>
      <c r="Z114" s="158" t="str">
        <f>IFERROR(VLOOKUP(Y114,【参考】数式用!$A$3:$B$58, 2, FALSE), "")</f>
        <v/>
      </c>
      <c r="AA114" s="159"/>
      <c r="AC114" s="129" t="e">
        <f>VLOOKUP(Y114,【参考】数式用!$A$3:$O$58,15,FALSE)</f>
        <v>#N/A</v>
      </c>
    </row>
    <row r="115" spans="1:29" ht="33.9" customHeight="1">
      <c r="A115" s="133"/>
      <c r="B115" s="160">
        <f t="shared" si="1"/>
        <v>71</v>
      </c>
      <c r="C115" s="542"/>
      <c r="D115" s="543"/>
      <c r="E115" s="543"/>
      <c r="F115" s="543"/>
      <c r="G115" s="543"/>
      <c r="H115" s="543"/>
      <c r="I115" s="543"/>
      <c r="J115" s="543"/>
      <c r="K115" s="543"/>
      <c r="L115" s="544"/>
      <c r="M115" s="545"/>
      <c r="N115" s="546"/>
      <c r="O115" s="546"/>
      <c r="P115" s="546"/>
      <c r="Q115" s="547"/>
      <c r="R115" s="548"/>
      <c r="S115" s="548"/>
      <c r="T115" s="548"/>
      <c r="U115" s="548"/>
      <c r="V115" s="548"/>
      <c r="W115" s="432"/>
      <c r="X115" s="433"/>
      <c r="Y115" s="435"/>
      <c r="Z115" s="158" t="str">
        <f>IFERROR(VLOOKUP(Y115,【参考】数式用!$A$3:$B$58, 2, FALSE), "")</f>
        <v/>
      </c>
      <c r="AA115" s="159"/>
      <c r="AC115" s="129" t="e">
        <f>VLOOKUP(Y115,【参考】数式用!$A$3:$O$58,15,FALSE)</f>
        <v>#N/A</v>
      </c>
    </row>
    <row r="116" spans="1:29" ht="33.9" customHeight="1">
      <c r="A116" s="133"/>
      <c r="B116" s="160">
        <f t="shared" si="1"/>
        <v>72</v>
      </c>
      <c r="C116" s="542"/>
      <c r="D116" s="543"/>
      <c r="E116" s="543"/>
      <c r="F116" s="543"/>
      <c r="G116" s="543"/>
      <c r="H116" s="543"/>
      <c r="I116" s="543"/>
      <c r="J116" s="543"/>
      <c r="K116" s="543"/>
      <c r="L116" s="544"/>
      <c r="M116" s="545"/>
      <c r="N116" s="546"/>
      <c r="O116" s="546"/>
      <c r="P116" s="546"/>
      <c r="Q116" s="547"/>
      <c r="R116" s="548"/>
      <c r="S116" s="548"/>
      <c r="T116" s="548"/>
      <c r="U116" s="548"/>
      <c r="V116" s="548"/>
      <c r="W116" s="432"/>
      <c r="X116" s="433"/>
      <c r="Y116" s="435"/>
      <c r="Z116" s="158" t="str">
        <f>IFERROR(VLOOKUP(Y116,【参考】数式用!$A$3:$B$58, 2, FALSE), "")</f>
        <v/>
      </c>
      <c r="AA116" s="159"/>
      <c r="AC116" s="129" t="e">
        <f>VLOOKUP(Y116,【参考】数式用!$A$3:$O$58,15,FALSE)</f>
        <v>#N/A</v>
      </c>
    </row>
    <row r="117" spans="1:29" ht="33.9" customHeight="1">
      <c r="A117" s="133"/>
      <c r="B117" s="160">
        <f t="shared" si="1"/>
        <v>73</v>
      </c>
      <c r="C117" s="542"/>
      <c r="D117" s="543"/>
      <c r="E117" s="543"/>
      <c r="F117" s="543"/>
      <c r="G117" s="543"/>
      <c r="H117" s="543"/>
      <c r="I117" s="543"/>
      <c r="J117" s="543"/>
      <c r="K117" s="543"/>
      <c r="L117" s="544"/>
      <c r="M117" s="545"/>
      <c r="N117" s="546"/>
      <c r="O117" s="546"/>
      <c r="P117" s="546"/>
      <c r="Q117" s="547"/>
      <c r="R117" s="548"/>
      <c r="S117" s="548"/>
      <c r="T117" s="548"/>
      <c r="U117" s="548"/>
      <c r="V117" s="548"/>
      <c r="W117" s="432"/>
      <c r="X117" s="433"/>
      <c r="Y117" s="435"/>
      <c r="Z117" s="158" t="str">
        <f>IFERROR(VLOOKUP(Y117,【参考】数式用!$A$3:$B$58, 2, FALSE), "")</f>
        <v/>
      </c>
      <c r="AA117" s="159"/>
      <c r="AC117" s="129" t="e">
        <f>VLOOKUP(Y117,【参考】数式用!$A$3:$O$58,15,FALSE)</f>
        <v>#N/A</v>
      </c>
    </row>
    <row r="118" spans="1:29" ht="33.9" customHeight="1">
      <c r="A118" s="133"/>
      <c r="B118" s="160">
        <f t="shared" si="1"/>
        <v>74</v>
      </c>
      <c r="C118" s="542"/>
      <c r="D118" s="543"/>
      <c r="E118" s="543"/>
      <c r="F118" s="543"/>
      <c r="G118" s="543"/>
      <c r="H118" s="543"/>
      <c r="I118" s="543"/>
      <c r="J118" s="543"/>
      <c r="K118" s="543"/>
      <c r="L118" s="544"/>
      <c r="M118" s="545"/>
      <c r="N118" s="546"/>
      <c r="O118" s="546"/>
      <c r="P118" s="546"/>
      <c r="Q118" s="547"/>
      <c r="R118" s="548"/>
      <c r="S118" s="548"/>
      <c r="T118" s="548"/>
      <c r="U118" s="548"/>
      <c r="V118" s="548"/>
      <c r="W118" s="432"/>
      <c r="X118" s="433"/>
      <c r="Y118" s="435"/>
      <c r="Z118" s="158" t="str">
        <f>IFERROR(VLOOKUP(Y118,【参考】数式用!$A$3:$B$58, 2, FALSE), "")</f>
        <v/>
      </c>
      <c r="AA118" s="159"/>
      <c r="AC118" s="129" t="e">
        <f>VLOOKUP(Y118,【参考】数式用!$A$3:$O$58,15,FALSE)</f>
        <v>#N/A</v>
      </c>
    </row>
    <row r="119" spans="1:29" ht="33.9" customHeight="1">
      <c r="A119" s="133"/>
      <c r="B119" s="160">
        <f t="shared" si="1"/>
        <v>75</v>
      </c>
      <c r="C119" s="542"/>
      <c r="D119" s="543"/>
      <c r="E119" s="543"/>
      <c r="F119" s="543"/>
      <c r="G119" s="543"/>
      <c r="H119" s="543"/>
      <c r="I119" s="543"/>
      <c r="J119" s="543"/>
      <c r="K119" s="543"/>
      <c r="L119" s="544"/>
      <c r="M119" s="545"/>
      <c r="N119" s="546"/>
      <c r="O119" s="546"/>
      <c r="P119" s="546"/>
      <c r="Q119" s="547"/>
      <c r="R119" s="548"/>
      <c r="S119" s="548"/>
      <c r="T119" s="548"/>
      <c r="U119" s="548"/>
      <c r="V119" s="548"/>
      <c r="W119" s="432"/>
      <c r="X119" s="433"/>
      <c r="Y119" s="435"/>
      <c r="Z119" s="158" t="str">
        <f>IFERROR(VLOOKUP(Y119,【参考】数式用!$A$3:$B$58, 2, FALSE), "")</f>
        <v/>
      </c>
      <c r="AA119" s="159"/>
      <c r="AC119" s="129" t="e">
        <f>VLOOKUP(Y119,【参考】数式用!$A$3:$O$58,15,FALSE)</f>
        <v>#N/A</v>
      </c>
    </row>
    <row r="120" spans="1:29" ht="33.9" customHeight="1">
      <c r="A120" s="133"/>
      <c r="B120" s="160">
        <f t="shared" si="1"/>
        <v>76</v>
      </c>
      <c r="C120" s="542"/>
      <c r="D120" s="543"/>
      <c r="E120" s="543"/>
      <c r="F120" s="543"/>
      <c r="G120" s="543"/>
      <c r="H120" s="543"/>
      <c r="I120" s="543"/>
      <c r="J120" s="543"/>
      <c r="K120" s="543"/>
      <c r="L120" s="544"/>
      <c r="M120" s="545"/>
      <c r="N120" s="546"/>
      <c r="O120" s="546"/>
      <c r="P120" s="546"/>
      <c r="Q120" s="547"/>
      <c r="R120" s="548"/>
      <c r="S120" s="548"/>
      <c r="T120" s="548"/>
      <c r="U120" s="548"/>
      <c r="V120" s="548"/>
      <c r="W120" s="432"/>
      <c r="X120" s="433"/>
      <c r="Y120" s="435"/>
      <c r="Z120" s="158" t="str">
        <f>IFERROR(VLOOKUP(Y120,【参考】数式用!$A$3:$B$58, 2, FALSE), "")</f>
        <v/>
      </c>
      <c r="AA120" s="159"/>
      <c r="AC120" s="129" t="e">
        <f>VLOOKUP(Y120,【参考】数式用!$A$3:$O$58,15,FALSE)</f>
        <v>#N/A</v>
      </c>
    </row>
    <row r="121" spans="1:29" ht="33.9" customHeight="1">
      <c r="A121" s="133"/>
      <c r="B121" s="160">
        <f t="shared" si="1"/>
        <v>77</v>
      </c>
      <c r="C121" s="542"/>
      <c r="D121" s="543"/>
      <c r="E121" s="543"/>
      <c r="F121" s="543"/>
      <c r="G121" s="543"/>
      <c r="H121" s="543"/>
      <c r="I121" s="543"/>
      <c r="J121" s="543"/>
      <c r="K121" s="543"/>
      <c r="L121" s="544"/>
      <c r="M121" s="545"/>
      <c r="N121" s="546"/>
      <c r="O121" s="546"/>
      <c r="P121" s="546"/>
      <c r="Q121" s="547"/>
      <c r="R121" s="548"/>
      <c r="S121" s="548"/>
      <c r="T121" s="548"/>
      <c r="U121" s="548"/>
      <c r="V121" s="548"/>
      <c r="W121" s="432"/>
      <c r="X121" s="433"/>
      <c r="Y121" s="435"/>
      <c r="Z121" s="158" t="str">
        <f>IFERROR(VLOOKUP(Y121,【参考】数式用!$A$3:$B$58, 2, FALSE), "")</f>
        <v/>
      </c>
      <c r="AA121" s="159"/>
      <c r="AC121" s="129" t="e">
        <f>VLOOKUP(Y121,【参考】数式用!$A$3:$O$58,15,FALSE)</f>
        <v>#N/A</v>
      </c>
    </row>
    <row r="122" spans="1:29" ht="33.9" customHeight="1">
      <c r="A122" s="133"/>
      <c r="B122" s="160">
        <f t="shared" si="1"/>
        <v>78</v>
      </c>
      <c r="C122" s="542"/>
      <c r="D122" s="543"/>
      <c r="E122" s="543"/>
      <c r="F122" s="543"/>
      <c r="G122" s="543"/>
      <c r="H122" s="543"/>
      <c r="I122" s="543"/>
      <c r="J122" s="543"/>
      <c r="K122" s="543"/>
      <c r="L122" s="544"/>
      <c r="M122" s="545"/>
      <c r="N122" s="546"/>
      <c r="O122" s="546"/>
      <c r="P122" s="546"/>
      <c r="Q122" s="547"/>
      <c r="R122" s="548"/>
      <c r="S122" s="548"/>
      <c r="T122" s="548"/>
      <c r="U122" s="548"/>
      <c r="V122" s="548"/>
      <c r="W122" s="432"/>
      <c r="X122" s="433"/>
      <c r="Y122" s="435"/>
      <c r="Z122" s="158" t="str">
        <f>IFERROR(VLOOKUP(Y122,【参考】数式用!$A$3:$B$58, 2, FALSE), "")</f>
        <v/>
      </c>
      <c r="AA122" s="159"/>
      <c r="AC122" s="129" t="e">
        <f>VLOOKUP(Y122,【参考】数式用!$A$3:$O$58,15,FALSE)</f>
        <v>#N/A</v>
      </c>
    </row>
    <row r="123" spans="1:29" ht="33.9" customHeight="1">
      <c r="A123" s="133"/>
      <c r="B123" s="160">
        <f t="shared" si="1"/>
        <v>79</v>
      </c>
      <c r="C123" s="542"/>
      <c r="D123" s="543"/>
      <c r="E123" s="543"/>
      <c r="F123" s="543"/>
      <c r="G123" s="543"/>
      <c r="H123" s="543"/>
      <c r="I123" s="543"/>
      <c r="J123" s="543"/>
      <c r="K123" s="543"/>
      <c r="L123" s="544"/>
      <c r="M123" s="545"/>
      <c r="N123" s="546"/>
      <c r="O123" s="546"/>
      <c r="P123" s="546"/>
      <c r="Q123" s="547"/>
      <c r="R123" s="548"/>
      <c r="S123" s="548"/>
      <c r="T123" s="548"/>
      <c r="U123" s="548"/>
      <c r="V123" s="548"/>
      <c r="W123" s="432"/>
      <c r="X123" s="433"/>
      <c r="Y123" s="435"/>
      <c r="Z123" s="158" t="str">
        <f>IFERROR(VLOOKUP(Y123,【参考】数式用!$A$3:$B$58, 2, FALSE), "")</f>
        <v/>
      </c>
      <c r="AA123" s="159"/>
      <c r="AC123" s="129" t="e">
        <f>VLOOKUP(Y123,【参考】数式用!$A$3:$O$58,15,FALSE)</f>
        <v>#N/A</v>
      </c>
    </row>
    <row r="124" spans="1:29" ht="33.9" customHeight="1">
      <c r="A124" s="133"/>
      <c r="B124" s="160">
        <f t="shared" si="1"/>
        <v>80</v>
      </c>
      <c r="C124" s="542"/>
      <c r="D124" s="543"/>
      <c r="E124" s="543"/>
      <c r="F124" s="543"/>
      <c r="G124" s="543"/>
      <c r="H124" s="543"/>
      <c r="I124" s="543"/>
      <c r="J124" s="543"/>
      <c r="K124" s="543"/>
      <c r="L124" s="544"/>
      <c r="M124" s="545"/>
      <c r="N124" s="546"/>
      <c r="O124" s="546"/>
      <c r="P124" s="546"/>
      <c r="Q124" s="547"/>
      <c r="R124" s="548"/>
      <c r="S124" s="548"/>
      <c r="T124" s="548"/>
      <c r="U124" s="548"/>
      <c r="V124" s="548"/>
      <c r="W124" s="432"/>
      <c r="X124" s="433"/>
      <c r="Y124" s="435"/>
      <c r="Z124" s="158" t="str">
        <f>IFERROR(VLOOKUP(Y124,【参考】数式用!$A$3:$B$58, 2, FALSE), "")</f>
        <v/>
      </c>
      <c r="AA124" s="159"/>
      <c r="AC124" s="129" t="e">
        <f>VLOOKUP(Y124,【参考】数式用!$A$3:$O$58,15,FALSE)</f>
        <v>#N/A</v>
      </c>
    </row>
    <row r="125" spans="1:29" ht="33.9" customHeight="1">
      <c r="A125" s="133"/>
      <c r="B125" s="160">
        <f t="shared" si="1"/>
        <v>81</v>
      </c>
      <c r="C125" s="542"/>
      <c r="D125" s="543"/>
      <c r="E125" s="543"/>
      <c r="F125" s="543"/>
      <c r="G125" s="543"/>
      <c r="H125" s="543"/>
      <c r="I125" s="543"/>
      <c r="J125" s="543"/>
      <c r="K125" s="543"/>
      <c r="L125" s="544"/>
      <c r="M125" s="545"/>
      <c r="N125" s="546"/>
      <c r="O125" s="546"/>
      <c r="P125" s="546"/>
      <c r="Q125" s="547"/>
      <c r="R125" s="548"/>
      <c r="S125" s="548"/>
      <c r="T125" s="548"/>
      <c r="U125" s="548"/>
      <c r="V125" s="548"/>
      <c r="W125" s="432"/>
      <c r="X125" s="433"/>
      <c r="Y125" s="435"/>
      <c r="Z125" s="158" t="str">
        <f>IFERROR(VLOOKUP(Y125,【参考】数式用!$A$3:$B$58, 2, FALSE), "")</f>
        <v/>
      </c>
      <c r="AA125" s="159"/>
      <c r="AC125" s="129" t="e">
        <f>VLOOKUP(Y125,【参考】数式用!$A$3:$O$58,15,FALSE)</f>
        <v>#N/A</v>
      </c>
    </row>
    <row r="126" spans="1:29" ht="33.9" customHeight="1">
      <c r="A126" s="133"/>
      <c r="B126" s="160">
        <f t="shared" si="1"/>
        <v>82</v>
      </c>
      <c r="C126" s="542"/>
      <c r="D126" s="543"/>
      <c r="E126" s="543"/>
      <c r="F126" s="543"/>
      <c r="G126" s="543"/>
      <c r="H126" s="543"/>
      <c r="I126" s="543"/>
      <c r="J126" s="543"/>
      <c r="K126" s="543"/>
      <c r="L126" s="544"/>
      <c r="M126" s="545"/>
      <c r="N126" s="546"/>
      <c r="O126" s="546"/>
      <c r="P126" s="546"/>
      <c r="Q126" s="547"/>
      <c r="R126" s="548"/>
      <c r="S126" s="548"/>
      <c r="T126" s="548"/>
      <c r="U126" s="548"/>
      <c r="V126" s="548"/>
      <c r="W126" s="432"/>
      <c r="X126" s="433"/>
      <c r="Y126" s="435"/>
      <c r="Z126" s="158" t="str">
        <f>IFERROR(VLOOKUP(Y126,【参考】数式用!$A$3:$B$58, 2, FALSE), "")</f>
        <v/>
      </c>
      <c r="AA126" s="159"/>
      <c r="AC126" s="129" t="e">
        <f>VLOOKUP(Y126,【参考】数式用!$A$3:$O$58,15,FALSE)</f>
        <v>#N/A</v>
      </c>
    </row>
    <row r="127" spans="1:29" ht="33.9" customHeight="1">
      <c r="A127" s="133"/>
      <c r="B127" s="160">
        <f t="shared" si="1"/>
        <v>83</v>
      </c>
      <c r="C127" s="542"/>
      <c r="D127" s="543"/>
      <c r="E127" s="543"/>
      <c r="F127" s="543"/>
      <c r="G127" s="543"/>
      <c r="H127" s="543"/>
      <c r="I127" s="543"/>
      <c r="J127" s="543"/>
      <c r="K127" s="543"/>
      <c r="L127" s="544"/>
      <c r="M127" s="545"/>
      <c r="N127" s="546"/>
      <c r="O127" s="546"/>
      <c r="P127" s="546"/>
      <c r="Q127" s="547"/>
      <c r="R127" s="548"/>
      <c r="S127" s="548"/>
      <c r="T127" s="548"/>
      <c r="U127" s="548"/>
      <c r="V127" s="548"/>
      <c r="W127" s="432"/>
      <c r="X127" s="433"/>
      <c r="Y127" s="435"/>
      <c r="Z127" s="158" t="str">
        <f>IFERROR(VLOOKUP(Y127,【参考】数式用!$A$3:$B$58, 2, FALSE), "")</f>
        <v/>
      </c>
      <c r="AA127" s="159"/>
      <c r="AC127" s="129" t="e">
        <f>VLOOKUP(Y127,【参考】数式用!$A$3:$O$58,15,FALSE)</f>
        <v>#N/A</v>
      </c>
    </row>
    <row r="128" spans="1:29" ht="33.9" customHeight="1">
      <c r="A128" s="133"/>
      <c r="B128" s="160">
        <f t="shared" si="1"/>
        <v>84</v>
      </c>
      <c r="C128" s="542"/>
      <c r="D128" s="543"/>
      <c r="E128" s="543"/>
      <c r="F128" s="543"/>
      <c r="G128" s="543"/>
      <c r="H128" s="543"/>
      <c r="I128" s="543"/>
      <c r="J128" s="543"/>
      <c r="K128" s="543"/>
      <c r="L128" s="544"/>
      <c r="M128" s="545"/>
      <c r="N128" s="546"/>
      <c r="O128" s="546"/>
      <c r="P128" s="546"/>
      <c r="Q128" s="547"/>
      <c r="R128" s="548"/>
      <c r="S128" s="548"/>
      <c r="T128" s="548"/>
      <c r="U128" s="548"/>
      <c r="V128" s="548"/>
      <c r="W128" s="432"/>
      <c r="X128" s="433"/>
      <c r="Y128" s="435"/>
      <c r="Z128" s="158" t="str">
        <f>IFERROR(VLOOKUP(Y128,【参考】数式用!$A$3:$B$58, 2, FALSE), "")</f>
        <v/>
      </c>
      <c r="AA128" s="159"/>
      <c r="AC128" s="129" t="e">
        <f>VLOOKUP(Y128,【参考】数式用!$A$3:$O$58,15,FALSE)</f>
        <v>#N/A</v>
      </c>
    </row>
    <row r="129" spans="1:29" ht="33.9" customHeight="1">
      <c r="A129" s="133"/>
      <c r="B129" s="160">
        <f t="shared" si="1"/>
        <v>85</v>
      </c>
      <c r="C129" s="542"/>
      <c r="D129" s="543"/>
      <c r="E129" s="543"/>
      <c r="F129" s="543"/>
      <c r="G129" s="543"/>
      <c r="H129" s="543"/>
      <c r="I129" s="543"/>
      <c r="J129" s="543"/>
      <c r="K129" s="543"/>
      <c r="L129" s="544"/>
      <c r="M129" s="545"/>
      <c r="N129" s="546"/>
      <c r="O129" s="546"/>
      <c r="P129" s="546"/>
      <c r="Q129" s="547"/>
      <c r="R129" s="548"/>
      <c r="S129" s="548"/>
      <c r="T129" s="548"/>
      <c r="U129" s="548"/>
      <c r="V129" s="548"/>
      <c r="W129" s="432"/>
      <c r="X129" s="433"/>
      <c r="Y129" s="435"/>
      <c r="Z129" s="158" t="str">
        <f>IFERROR(VLOOKUP(Y129,【参考】数式用!$A$3:$B$58, 2, FALSE), "")</f>
        <v/>
      </c>
      <c r="AA129" s="159"/>
      <c r="AC129" s="129" t="e">
        <f>VLOOKUP(Y129,【参考】数式用!$A$3:$O$58,15,FALSE)</f>
        <v>#N/A</v>
      </c>
    </row>
    <row r="130" spans="1:29" ht="33.9" customHeight="1">
      <c r="A130" s="133"/>
      <c r="B130" s="160">
        <f t="shared" si="1"/>
        <v>86</v>
      </c>
      <c r="C130" s="542"/>
      <c r="D130" s="543"/>
      <c r="E130" s="543"/>
      <c r="F130" s="543"/>
      <c r="G130" s="543"/>
      <c r="H130" s="543"/>
      <c r="I130" s="543"/>
      <c r="J130" s="543"/>
      <c r="K130" s="543"/>
      <c r="L130" s="544"/>
      <c r="M130" s="545"/>
      <c r="N130" s="546"/>
      <c r="O130" s="546"/>
      <c r="P130" s="546"/>
      <c r="Q130" s="547"/>
      <c r="R130" s="548"/>
      <c r="S130" s="548"/>
      <c r="T130" s="548"/>
      <c r="U130" s="548"/>
      <c r="V130" s="548"/>
      <c r="W130" s="432"/>
      <c r="X130" s="433"/>
      <c r="Y130" s="435"/>
      <c r="Z130" s="158" t="str">
        <f>IFERROR(VLOOKUP(Y130,【参考】数式用!$A$3:$B$58, 2, FALSE), "")</f>
        <v/>
      </c>
      <c r="AA130" s="159"/>
      <c r="AC130" s="129" t="e">
        <f>VLOOKUP(Y130,【参考】数式用!$A$3:$O$58,15,FALSE)</f>
        <v>#N/A</v>
      </c>
    </row>
    <row r="131" spans="1:29" ht="33.9" customHeight="1">
      <c r="A131" s="133"/>
      <c r="B131" s="160">
        <f t="shared" si="1"/>
        <v>87</v>
      </c>
      <c r="C131" s="542"/>
      <c r="D131" s="543"/>
      <c r="E131" s="543"/>
      <c r="F131" s="543"/>
      <c r="G131" s="543"/>
      <c r="H131" s="543"/>
      <c r="I131" s="543"/>
      <c r="J131" s="543"/>
      <c r="K131" s="543"/>
      <c r="L131" s="544"/>
      <c r="M131" s="545"/>
      <c r="N131" s="546"/>
      <c r="O131" s="546"/>
      <c r="P131" s="546"/>
      <c r="Q131" s="547"/>
      <c r="R131" s="548"/>
      <c r="S131" s="548"/>
      <c r="T131" s="548"/>
      <c r="U131" s="548"/>
      <c r="V131" s="548"/>
      <c r="W131" s="432"/>
      <c r="X131" s="433"/>
      <c r="Y131" s="435"/>
      <c r="Z131" s="158" t="str">
        <f>IFERROR(VLOOKUP(Y131,【参考】数式用!$A$3:$B$58, 2, FALSE), "")</f>
        <v/>
      </c>
      <c r="AA131" s="159"/>
      <c r="AC131" s="129" t="e">
        <f>VLOOKUP(Y131,【参考】数式用!$A$3:$O$58,15,FALSE)</f>
        <v>#N/A</v>
      </c>
    </row>
    <row r="132" spans="1:29" ht="33.9" customHeight="1">
      <c r="A132" s="133"/>
      <c r="B132" s="160">
        <f t="shared" si="1"/>
        <v>88</v>
      </c>
      <c r="C132" s="542"/>
      <c r="D132" s="543"/>
      <c r="E132" s="543"/>
      <c r="F132" s="543"/>
      <c r="G132" s="543"/>
      <c r="H132" s="543"/>
      <c r="I132" s="543"/>
      <c r="J132" s="543"/>
      <c r="K132" s="543"/>
      <c r="L132" s="544"/>
      <c r="M132" s="545"/>
      <c r="N132" s="546"/>
      <c r="O132" s="546"/>
      <c r="P132" s="546"/>
      <c r="Q132" s="547"/>
      <c r="R132" s="548"/>
      <c r="S132" s="548"/>
      <c r="T132" s="548"/>
      <c r="U132" s="548"/>
      <c r="V132" s="548"/>
      <c r="W132" s="432"/>
      <c r="X132" s="433"/>
      <c r="Y132" s="435"/>
      <c r="Z132" s="158" t="str">
        <f>IFERROR(VLOOKUP(Y132,【参考】数式用!$A$3:$B$58, 2, FALSE), "")</f>
        <v/>
      </c>
      <c r="AA132" s="159"/>
      <c r="AC132" s="129" t="e">
        <f>VLOOKUP(Y132,【参考】数式用!$A$3:$O$58,15,FALSE)</f>
        <v>#N/A</v>
      </c>
    </row>
    <row r="133" spans="1:29" ht="33.9" customHeight="1">
      <c r="A133" s="133"/>
      <c r="B133" s="160">
        <f t="shared" si="1"/>
        <v>89</v>
      </c>
      <c r="C133" s="542"/>
      <c r="D133" s="543"/>
      <c r="E133" s="543"/>
      <c r="F133" s="543"/>
      <c r="G133" s="543"/>
      <c r="H133" s="543"/>
      <c r="I133" s="543"/>
      <c r="J133" s="543"/>
      <c r="K133" s="543"/>
      <c r="L133" s="544"/>
      <c r="M133" s="545"/>
      <c r="N133" s="546"/>
      <c r="O133" s="546"/>
      <c r="P133" s="546"/>
      <c r="Q133" s="547"/>
      <c r="R133" s="548"/>
      <c r="S133" s="548"/>
      <c r="T133" s="548"/>
      <c r="U133" s="548"/>
      <c r="V133" s="548"/>
      <c r="W133" s="432"/>
      <c r="X133" s="433"/>
      <c r="Y133" s="435"/>
      <c r="Z133" s="158" t="str">
        <f>IFERROR(VLOOKUP(Y133,【参考】数式用!$A$3:$B$58, 2, FALSE), "")</f>
        <v/>
      </c>
      <c r="AA133" s="159"/>
      <c r="AC133" s="129" t="e">
        <f>VLOOKUP(Y133,【参考】数式用!$A$3:$O$58,15,FALSE)</f>
        <v>#N/A</v>
      </c>
    </row>
    <row r="134" spans="1:29" ht="33.9" customHeight="1">
      <c r="A134" s="133"/>
      <c r="B134" s="160">
        <f t="shared" si="1"/>
        <v>90</v>
      </c>
      <c r="C134" s="542"/>
      <c r="D134" s="543"/>
      <c r="E134" s="543"/>
      <c r="F134" s="543"/>
      <c r="G134" s="543"/>
      <c r="H134" s="543"/>
      <c r="I134" s="543"/>
      <c r="J134" s="543"/>
      <c r="K134" s="543"/>
      <c r="L134" s="544"/>
      <c r="M134" s="545"/>
      <c r="N134" s="546"/>
      <c r="O134" s="546"/>
      <c r="P134" s="546"/>
      <c r="Q134" s="547"/>
      <c r="R134" s="548"/>
      <c r="S134" s="548"/>
      <c r="T134" s="548"/>
      <c r="U134" s="548"/>
      <c r="V134" s="548"/>
      <c r="W134" s="432"/>
      <c r="X134" s="433"/>
      <c r="Y134" s="435"/>
      <c r="Z134" s="158" t="str">
        <f>IFERROR(VLOOKUP(Y134,【参考】数式用!$A$3:$B$58, 2, FALSE), "")</f>
        <v/>
      </c>
      <c r="AA134" s="159"/>
      <c r="AC134" s="129" t="e">
        <f>VLOOKUP(Y134,【参考】数式用!$A$3:$O$58,15,FALSE)</f>
        <v>#N/A</v>
      </c>
    </row>
    <row r="135" spans="1:29" ht="33.9" customHeight="1">
      <c r="A135" s="133"/>
      <c r="B135" s="160">
        <f t="shared" si="1"/>
        <v>91</v>
      </c>
      <c r="C135" s="542"/>
      <c r="D135" s="543"/>
      <c r="E135" s="543"/>
      <c r="F135" s="543"/>
      <c r="G135" s="543"/>
      <c r="H135" s="543"/>
      <c r="I135" s="543"/>
      <c r="J135" s="543"/>
      <c r="K135" s="543"/>
      <c r="L135" s="544"/>
      <c r="M135" s="545"/>
      <c r="N135" s="546"/>
      <c r="O135" s="546"/>
      <c r="P135" s="546"/>
      <c r="Q135" s="547"/>
      <c r="R135" s="548"/>
      <c r="S135" s="548"/>
      <c r="T135" s="548"/>
      <c r="U135" s="548"/>
      <c r="V135" s="548"/>
      <c r="W135" s="432"/>
      <c r="X135" s="433"/>
      <c r="Y135" s="435"/>
      <c r="Z135" s="158" t="str">
        <f>IFERROR(VLOOKUP(Y135,【参考】数式用!$A$3:$B$58, 2, FALSE), "")</f>
        <v/>
      </c>
      <c r="AA135" s="159"/>
      <c r="AC135" s="129" t="e">
        <f>VLOOKUP(Y135,【参考】数式用!$A$3:$O$58,15,FALSE)</f>
        <v>#N/A</v>
      </c>
    </row>
    <row r="136" spans="1:29" ht="33.9" customHeight="1">
      <c r="A136" s="133"/>
      <c r="B136" s="160">
        <f t="shared" si="1"/>
        <v>92</v>
      </c>
      <c r="C136" s="542"/>
      <c r="D136" s="543"/>
      <c r="E136" s="543"/>
      <c r="F136" s="543"/>
      <c r="G136" s="543"/>
      <c r="H136" s="543"/>
      <c r="I136" s="543"/>
      <c r="J136" s="543"/>
      <c r="K136" s="543"/>
      <c r="L136" s="544"/>
      <c r="M136" s="545"/>
      <c r="N136" s="546"/>
      <c r="O136" s="546"/>
      <c r="P136" s="546"/>
      <c r="Q136" s="547"/>
      <c r="R136" s="548"/>
      <c r="S136" s="548"/>
      <c r="T136" s="548"/>
      <c r="U136" s="548"/>
      <c r="V136" s="548"/>
      <c r="W136" s="432"/>
      <c r="X136" s="433"/>
      <c r="Y136" s="435"/>
      <c r="Z136" s="158" t="str">
        <f>IFERROR(VLOOKUP(Y136,【参考】数式用!$A$3:$B$58, 2, FALSE), "")</f>
        <v/>
      </c>
      <c r="AA136" s="159"/>
      <c r="AC136" s="129" t="e">
        <f>VLOOKUP(Y136,【参考】数式用!$A$3:$O$58,15,FALSE)</f>
        <v>#N/A</v>
      </c>
    </row>
    <row r="137" spans="1:29" ht="33.9" customHeight="1">
      <c r="A137" s="133"/>
      <c r="B137" s="160">
        <f t="shared" si="1"/>
        <v>93</v>
      </c>
      <c r="C137" s="542"/>
      <c r="D137" s="543"/>
      <c r="E137" s="543"/>
      <c r="F137" s="543"/>
      <c r="G137" s="543"/>
      <c r="H137" s="543"/>
      <c r="I137" s="543"/>
      <c r="J137" s="543"/>
      <c r="K137" s="543"/>
      <c r="L137" s="544"/>
      <c r="M137" s="545"/>
      <c r="N137" s="546"/>
      <c r="O137" s="546"/>
      <c r="P137" s="546"/>
      <c r="Q137" s="547"/>
      <c r="R137" s="548"/>
      <c r="S137" s="548"/>
      <c r="T137" s="548"/>
      <c r="U137" s="548"/>
      <c r="V137" s="548"/>
      <c r="W137" s="432"/>
      <c r="X137" s="433"/>
      <c r="Y137" s="435"/>
      <c r="Z137" s="158" t="str">
        <f>IFERROR(VLOOKUP(Y137,【参考】数式用!$A$3:$B$58, 2, FALSE), "")</f>
        <v/>
      </c>
      <c r="AA137" s="159"/>
      <c r="AC137" s="129" t="e">
        <f>VLOOKUP(Y137,【参考】数式用!$A$3:$O$58,15,FALSE)</f>
        <v>#N/A</v>
      </c>
    </row>
    <row r="138" spans="1:29" ht="33.9" customHeight="1">
      <c r="A138" s="133"/>
      <c r="B138" s="160">
        <f t="shared" si="1"/>
        <v>94</v>
      </c>
      <c r="C138" s="542"/>
      <c r="D138" s="543"/>
      <c r="E138" s="543"/>
      <c r="F138" s="543"/>
      <c r="G138" s="543"/>
      <c r="H138" s="543"/>
      <c r="I138" s="543"/>
      <c r="J138" s="543"/>
      <c r="K138" s="543"/>
      <c r="L138" s="544"/>
      <c r="M138" s="545"/>
      <c r="N138" s="546"/>
      <c r="O138" s="546"/>
      <c r="P138" s="546"/>
      <c r="Q138" s="547"/>
      <c r="R138" s="548"/>
      <c r="S138" s="548"/>
      <c r="T138" s="548"/>
      <c r="U138" s="548"/>
      <c r="V138" s="548"/>
      <c r="W138" s="432"/>
      <c r="X138" s="433"/>
      <c r="Y138" s="435"/>
      <c r="Z138" s="158" t="str">
        <f>IFERROR(VLOOKUP(Y138,【参考】数式用!$A$3:$B$58, 2, FALSE), "")</f>
        <v/>
      </c>
      <c r="AA138" s="159"/>
      <c r="AC138" s="129" t="e">
        <f>VLOOKUP(Y138,【参考】数式用!$A$3:$O$58,15,FALSE)</f>
        <v>#N/A</v>
      </c>
    </row>
    <row r="139" spans="1:29" ht="33.9" customHeight="1">
      <c r="A139" s="133"/>
      <c r="B139" s="160">
        <f t="shared" si="1"/>
        <v>95</v>
      </c>
      <c r="C139" s="542"/>
      <c r="D139" s="543"/>
      <c r="E139" s="543"/>
      <c r="F139" s="543"/>
      <c r="G139" s="543"/>
      <c r="H139" s="543"/>
      <c r="I139" s="543"/>
      <c r="J139" s="543"/>
      <c r="K139" s="543"/>
      <c r="L139" s="544"/>
      <c r="M139" s="545"/>
      <c r="N139" s="546"/>
      <c r="O139" s="546"/>
      <c r="P139" s="546"/>
      <c r="Q139" s="547"/>
      <c r="R139" s="548"/>
      <c r="S139" s="548"/>
      <c r="T139" s="548"/>
      <c r="U139" s="548"/>
      <c r="V139" s="548"/>
      <c r="W139" s="432"/>
      <c r="X139" s="433"/>
      <c r="Y139" s="435"/>
      <c r="Z139" s="158" t="str">
        <f>IFERROR(VLOOKUP(Y139,【参考】数式用!$A$3:$B$58, 2, FALSE), "")</f>
        <v/>
      </c>
      <c r="AA139" s="159"/>
      <c r="AC139" s="129" t="e">
        <f>VLOOKUP(Y139,【参考】数式用!$A$3:$O$58,15,FALSE)</f>
        <v>#N/A</v>
      </c>
    </row>
    <row r="140" spans="1:29" ht="33.9" customHeight="1">
      <c r="A140" s="133"/>
      <c r="B140" s="160">
        <f t="shared" si="1"/>
        <v>96</v>
      </c>
      <c r="C140" s="542"/>
      <c r="D140" s="543"/>
      <c r="E140" s="543"/>
      <c r="F140" s="543"/>
      <c r="G140" s="543"/>
      <c r="H140" s="543"/>
      <c r="I140" s="543"/>
      <c r="J140" s="543"/>
      <c r="K140" s="543"/>
      <c r="L140" s="544"/>
      <c r="M140" s="545"/>
      <c r="N140" s="546"/>
      <c r="O140" s="546"/>
      <c r="P140" s="546"/>
      <c r="Q140" s="547"/>
      <c r="R140" s="548"/>
      <c r="S140" s="548"/>
      <c r="T140" s="548"/>
      <c r="U140" s="548"/>
      <c r="V140" s="548"/>
      <c r="W140" s="432"/>
      <c r="X140" s="433"/>
      <c r="Y140" s="435"/>
      <c r="Z140" s="158" t="str">
        <f>IFERROR(VLOOKUP(Y140,【参考】数式用!$A$3:$B$58, 2, FALSE), "")</f>
        <v/>
      </c>
      <c r="AA140" s="159"/>
      <c r="AC140" s="129" t="e">
        <f>VLOOKUP(Y140,【参考】数式用!$A$3:$O$58,15,FALSE)</f>
        <v>#N/A</v>
      </c>
    </row>
    <row r="141" spans="1:29" ht="33.9" customHeight="1">
      <c r="A141" s="133"/>
      <c r="B141" s="160">
        <f t="shared" si="1"/>
        <v>97</v>
      </c>
      <c r="C141" s="542"/>
      <c r="D141" s="543"/>
      <c r="E141" s="543"/>
      <c r="F141" s="543"/>
      <c r="G141" s="543"/>
      <c r="H141" s="543"/>
      <c r="I141" s="543"/>
      <c r="J141" s="543"/>
      <c r="K141" s="543"/>
      <c r="L141" s="544"/>
      <c r="M141" s="545"/>
      <c r="N141" s="546"/>
      <c r="O141" s="546"/>
      <c r="P141" s="546"/>
      <c r="Q141" s="547"/>
      <c r="R141" s="548"/>
      <c r="S141" s="548"/>
      <c r="T141" s="548"/>
      <c r="U141" s="548"/>
      <c r="V141" s="548"/>
      <c r="W141" s="432"/>
      <c r="X141" s="433"/>
      <c r="Y141" s="435"/>
      <c r="Z141" s="158" t="str">
        <f>IFERROR(VLOOKUP(Y141,【参考】数式用!$A$3:$B$58, 2, FALSE), "")</f>
        <v/>
      </c>
      <c r="AA141" s="159"/>
      <c r="AC141" s="129" t="e">
        <f>VLOOKUP(Y141,【参考】数式用!$A$3:$O$58,15,FALSE)</f>
        <v>#N/A</v>
      </c>
    </row>
    <row r="142" spans="1:29" ht="33.9" customHeight="1">
      <c r="A142" s="133"/>
      <c r="B142" s="160">
        <f t="shared" si="1"/>
        <v>98</v>
      </c>
      <c r="C142" s="542"/>
      <c r="D142" s="543"/>
      <c r="E142" s="543"/>
      <c r="F142" s="543"/>
      <c r="G142" s="543"/>
      <c r="H142" s="543"/>
      <c r="I142" s="543"/>
      <c r="J142" s="543"/>
      <c r="K142" s="543"/>
      <c r="L142" s="544"/>
      <c r="M142" s="545"/>
      <c r="N142" s="546"/>
      <c r="O142" s="546"/>
      <c r="P142" s="546"/>
      <c r="Q142" s="547"/>
      <c r="R142" s="548"/>
      <c r="S142" s="548"/>
      <c r="T142" s="548"/>
      <c r="U142" s="548"/>
      <c r="V142" s="548"/>
      <c r="W142" s="432"/>
      <c r="X142" s="433"/>
      <c r="Y142" s="435"/>
      <c r="Z142" s="158" t="str">
        <f>IFERROR(VLOOKUP(Y142,【参考】数式用!$A$3:$B$58, 2, FALSE), "")</f>
        <v/>
      </c>
      <c r="AA142" s="159"/>
      <c r="AC142" s="129" t="e">
        <f>VLOOKUP(Y142,【参考】数式用!$A$3:$O$58,15,FALSE)</f>
        <v>#N/A</v>
      </c>
    </row>
    <row r="143" spans="1:29" ht="33.9" customHeight="1">
      <c r="A143" s="133"/>
      <c r="B143" s="160">
        <f t="shared" si="1"/>
        <v>99</v>
      </c>
      <c r="C143" s="542"/>
      <c r="D143" s="543"/>
      <c r="E143" s="543"/>
      <c r="F143" s="543"/>
      <c r="G143" s="543"/>
      <c r="H143" s="543"/>
      <c r="I143" s="543"/>
      <c r="J143" s="543"/>
      <c r="K143" s="543"/>
      <c r="L143" s="544"/>
      <c r="M143" s="545"/>
      <c r="N143" s="546"/>
      <c r="O143" s="546"/>
      <c r="P143" s="546"/>
      <c r="Q143" s="547"/>
      <c r="R143" s="548"/>
      <c r="S143" s="548"/>
      <c r="T143" s="548"/>
      <c r="U143" s="548"/>
      <c r="V143" s="548"/>
      <c r="W143" s="432"/>
      <c r="X143" s="433"/>
      <c r="Y143" s="435"/>
      <c r="Z143" s="158" t="str">
        <f>IFERROR(VLOOKUP(Y143,【参考】数式用!$A$3:$B$58, 2, FALSE), "")</f>
        <v/>
      </c>
      <c r="AA143" s="159"/>
      <c r="AC143" s="129" t="e">
        <f>VLOOKUP(Y143,【参考】数式用!$A$3:$O$58,15,FALSE)</f>
        <v>#N/A</v>
      </c>
    </row>
    <row r="144" spans="1:29" ht="33.9" customHeight="1">
      <c r="A144" s="133"/>
      <c r="B144" s="160">
        <f t="shared" si="1"/>
        <v>100</v>
      </c>
      <c r="C144" s="542"/>
      <c r="D144" s="543"/>
      <c r="E144" s="543"/>
      <c r="F144" s="543"/>
      <c r="G144" s="543"/>
      <c r="H144" s="543"/>
      <c r="I144" s="543"/>
      <c r="J144" s="543"/>
      <c r="K144" s="543"/>
      <c r="L144" s="544"/>
      <c r="M144" s="545"/>
      <c r="N144" s="546"/>
      <c r="O144" s="546"/>
      <c r="P144" s="546"/>
      <c r="Q144" s="547"/>
      <c r="R144" s="548"/>
      <c r="S144" s="548"/>
      <c r="T144" s="548"/>
      <c r="U144" s="548"/>
      <c r="V144" s="548"/>
      <c r="W144" s="432"/>
      <c r="X144" s="433"/>
      <c r="Y144" s="435"/>
      <c r="Z144" s="158" t="str">
        <f>IFERROR(VLOOKUP(Y144,【参考】数式用!$A$3:$B$58, 2, FALSE), "")</f>
        <v/>
      </c>
      <c r="AA144" s="159"/>
      <c r="AC144" s="129"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5"/>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topLeftCell="A118" zoomScaleNormal="120" zoomScaleSheetLayoutView="100" workbookViewId="0">
      <selection activeCell="AM118" sqref="AM1:AP1048576"/>
    </sheetView>
  </sheetViews>
  <sheetFormatPr defaultColWidth="9" defaultRowHeight="13.2"/>
  <cols>
    <col min="1" max="1" width="2.44140625" customWidth="1"/>
    <col min="2" max="2" width="2.88671875" customWidth="1"/>
    <col min="3" max="5" width="2.44140625" customWidth="1"/>
    <col min="6" max="6" width="2.77734375" customWidth="1"/>
    <col min="7" max="7" width="2.44140625" customWidth="1"/>
    <col min="8" max="8" width="3.21875" customWidth="1"/>
    <col min="9" max="15" width="2.44140625" customWidth="1"/>
    <col min="16" max="16" width="8.44140625" customWidth="1"/>
    <col min="17" max="17" width="5" customWidth="1"/>
    <col min="18" max="18" width="2.44140625" customWidth="1"/>
    <col min="19" max="20" width="3.44140625" customWidth="1"/>
    <col min="21" max="21" width="5.44140625" customWidth="1"/>
    <col min="22" max="22" width="3.44140625" customWidth="1"/>
    <col min="23" max="34" width="2.44140625" customWidth="1"/>
    <col min="35" max="36" width="3.44140625" customWidth="1"/>
    <col min="37" max="37" width="3.88671875" customWidth="1"/>
    <col min="38" max="38" width="2.44140625" customWidth="1"/>
    <col min="39" max="39" width="17.44140625" hidden="1" customWidth="1"/>
    <col min="40" max="40" width="8.88671875" hidden="1" customWidth="1"/>
    <col min="41" max="42" width="6.44140625" hidden="1" customWidth="1"/>
    <col min="43" max="53" width="6.44140625" customWidth="1"/>
    <col min="54" max="54" width="2.44140625" customWidth="1"/>
    <col min="55" max="56" width="6.44140625" customWidth="1"/>
    <col min="57" max="57" width="18.44140625" customWidth="1"/>
    <col min="58" max="60" width="6.44140625" customWidth="1"/>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697" t="s">
        <v>48</v>
      </c>
      <c r="AA1" s="697"/>
      <c r="AB1" s="697"/>
      <c r="AC1" s="697"/>
      <c r="AD1" s="697" t="str">
        <f>IF(基本情報入力シート!G18="","",基本情報入力シート!G18)</f>
        <v>東京都</v>
      </c>
      <c r="AE1" s="697"/>
      <c r="AF1" s="697"/>
      <c r="AG1" s="697"/>
      <c r="AH1" s="697"/>
      <c r="AI1" s="697"/>
      <c r="AJ1" s="697"/>
      <c r="AK1" s="697"/>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662" t="s">
        <v>49</v>
      </c>
      <c r="C3" s="662"/>
      <c r="D3" s="662"/>
      <c r="E3" s="662"/>
      <c r="F3" s="662"/>
      <c r="G3" s="662"/>
      <c r="H3" s="662"/>
      <c r="I3" s="662"/>
      <c r="J3" s="662"/>
      <c r="K3" s="662"/>
      <c r="L3" s="662"/>
      <c r="M3" s="662"/>
      <c r="N3" s="662"/>
      <c r="O3" s="662"/>
      <c r="P3" s="662"/>
      <c r="Q3" s="662"/>
      <c r="R3" s="662"/>
      <c r="S3" s="662"/>
      <c r="T3" s="662"/>
      <c r="U3" s="662"/>
      <c r="V3" s="662"/>
      <c r="W3" s="662"/>
      <c r="X3" s="662"/>
      <c r="Y3" s="662"/>
      <c r="Z3" s="662"/>
      <c r="AA3" s="662"/>
      <c r="AB3" s="662"/>
      <c r="AC3" s="662"/>
      <c r="AD3" s="662"/>
      <c r="AE3" s="662"/>
      <c r="AF3" s="662"/>
      <c r="AG3" s="662"/>
      <c r="AH3" s="662"/>
      <c r="AI3" s="662"/>
      <c r="AJ3" s="662"/>
      <c r="AK3" s="662"/>
      <c r="AL3" s="662"/>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16" t="s">
        <v>12</v>
      </c>
      <c r="C6" s="717"/>
      <c r="D6" s="717"/>
      <c r="E6" s="717"/>
      <c r="F6" s="717"/>
      <c r="G6" s="717"/>
      <c r="H6" s="713" t="str">
        <f>IF(基本情報入力シート!M22="","",基本情報入力シート!M22)</f>
        <v>○○ケアサービス</v>
      </c>
      <c r="I6" s="714"/>
      <c r="J6" s="714"/>
      <c r="K6" s="714"/>
      <c r="L6" s="714"/>
      <c r="M6" s="714"/>
      <c r="N6" s="714"/>
      <c r="O6" s="714"/>
      <c r="P6" s="714"/>
      <c r="Q6" s="714"/>
      <c r="R6" s="714"/>
      <c r="S6" s="714"/>
      <c r="T6" s="714"/>
      <c r="U6" s="714"/>
      <c r="V6" s="714"/>
      <c r="W6" s="714"/>
      <c r="X6" s="714"/>
      <c r="Y6" s="714"/>
      <c r="Z6" s="714"/>
      <c r="AA6" s="714"/>
      <c r="AB6" s="714"/>
      <c r="AC6" s="714"/>
      <c r="AD6" s="714"/>
      <c r="AE6" s="714"/>
      <c r="AF6" s="714"/>
      <c r="AG6" s="714"/>
      <c r="AH6" s="714"/>
      <c r="AI6" s="714"/>
      <c r="AJ6" s="714"/>
      <c r="AK6" s="715"/>
      <c r="AL6" s="165"/>
    </row>
    <row r="7" spans="1:50" s="166" customFormat="1" ht="22.5" customHeight="1">
      <c r="A7" s="165"/>
      <c r="B7" s="707" t="s">
        <v>11</v>
      </c>
      <c r="C7" s="708"/>
      <c r="D7" s="708"/>
      <c r="E7" s="708"/>
      <c r="F7" s="708"/>
      <c r="G7" s="708"/>
      <c r="H7" s="718" t="str">
        <f>IF(基本情報入力シート!M23="","",基本情報入力シート!M23)</f>
        <v>○○ケアサービス</v>
      </c>
      <c r="I7" s="719"/>
      <c r="J7" s="719"/>
      <c r="K7" s="719"/>
      <c r="L7" s="719"/>
      <c r="M7" s="719"/>
      <c r="N7" s="719"/>
      <c r="O7" s="719"/>
      <c r="P7" s="719"/>
      <c r="Q7" s="719"/>
      <c r="R7" s="719"/>
      <c r="S7" s="719"/>
      <c r="T7" s="719"/>
      <c r="U7" s="719"/>
      <c r="V7" s="719"/>
      <c r="W7" s="719"/>
      <c r="X7" s="719"/>
      <c r="Y7" s="719"/>
      <c r="Z7" s="719"/>
      <c r="AA7" s="719"/>
      <c r="AB7" s="719"/>
      <c r="AC7" s="719"/>
      <c r="AD7" s="719"/>
      <c r="AE7" s="719"/>
      <c r="AF7" s="719"/>
      <c r="AG7" s="719"/>
      <c r="AH7" s="719"/>
      <c r="AI7" s="719"/>
      <c r="AJ7" s="719"/>
      <c r="AK7" s="720"/>
      <c r="AL7" s="165"/>
    </row>
    <row r="8" spans="1:50" s="166" customFormat="1" ht="12.75" customHeight="1">
      <c r="A8" s="165"/>
      <c r="B8" s="701" t="s">
        <v>51</v>
      </c>
      <c r="C8" s="702"/>
      <c r="D8" s="702"/>
      <c r="E8" s="702"/>
      <c r="F8" s="702"/>
      <c r="G8" s="702"/>
      <c r="H8" s="167" t="s">
        <v>16</v>
      </c>
      <c r="I8" s="709" t="str">
        <f>IF(基本情報入力シート!AC24="－","",基本情報入力シート!AC24)</f>
        <v>100－0001</v>
      </c>
      <c r="J8" s="709"/>
      <c r="K8" s="709"/>
      <c r="L8" s="709"/>
      <c r="M8" s="709"/>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03"/>
      <c r="C9" s="704"/>
      <c r="D9" s="704"/>
      <c r="E9" s="704"/>
      <c r="F9" s="704"/>
      <c r="G9" s="704"/>
      <c r="H9" s="721" t="str">
        <f>IF(基本情報入力シート!M25="","",基本情報入力シート!M25)</f>
        <v>東京都千代田区１－１－１</v>
      </c>
      <c r="I9" s="722"/>
      <c r="J9" s="722"/>
      <c r="K9" s="722"/>
      <c r="L9" s="722"/>
      <c r="M9" s="722"/>
      <c r="N9" s="722"/>
      <c r="O9" s="722"/>
      <c r="P9" s="722"/>
      <c r="Q9" s="722"/>
      <c r="R9" s="722"/>
      <c r="S9" s="722"/>
      <c r="T9" s="722"/>
      <c r="U9" s="722"/>
      <c r="V9" s="722"/>
      <c r="W9" s="722"/>
      <c r="X9" s="722"/>
      <c r="Y9" s="722"/>
      <c r="Z9" s="722"/>
      <c r="AA9" s="722"/>
      <c r="AB9" s="722"/>
      <c r="AC9" s="722"/>
      <c r="AD9" s="722"/>
      <c r="AE9" s="722"/>
      <c r="AF9" s="722"/>
      <c r="AG9" s="722"/>
      <c r="AH9" s="722"/>
      <c r="AI9" s="722"/>
      <c r="AJ9" s="722"/>
      <c r="AK9" s="723"/>
      <c r="AL9" s="165"/>
    </row>
    <row r="10" spans="1:50" s="166" customFormat="1" ht="12" customHeight="1">
      <c r="A10" s="165"/>
      <c r="B10" s="705"/>
      <c r="C10" s="706"/>
      <c r="D10" s="706"/>
      <c r="E10" s="706"/>
      <c r="F10" s="706"/>
      <c r="G10" s="706"/>
      <c r="H10" s="698" t="str">
        <f>IF(基本情報入力シート!M26="","",基本情報入力シート!M26)</f>
        <v>○○ビル○○号室</v>
      </c>
      <c r="I10" s="699"/>
      <c r="J10" s="699"/>
      <c r="K10" s="699"/>
      <c r="L10" s="699"/>
      <c r="M10" s="699"/>
      <c r="N10" s="699"/>
      <c r="O10" s="699"/>
      <c r="P10" s="699"/>
      <c r="Q10" s="699"/>
      <c r="R10" s="699"/>
      <c r="S10" s="699"/>
      <c r="T10" s="699"/>
      <c r="U10" s="699"/>
      <c r="V10" s="699"/>
      <c r="W10" s="699"/>
      <c r="X10" s="699"/>
      <c r="Y10" s="699"/>
      <c r="Z10" s="699"/>
      <c r="AA10" s="699"/>
      <c r="AB10" s="699"/>
      <c r="AC10" s="699"/>
      <c r="AD10" s="699"/>
      <c r="AE10" s="699"/>
      <c r="AF10" s="699"/>
      <c r="AG10" s="699"/>
      <c r="AH10" s="699"/>
      <c r="AI10" s="699"/>
      <c r="AJ10" s="699"/>
      <c r="AK10" s="700"/>
      <c r="AL10" s="165"/>
    </row>
    <row r="11" spans="1:50" s="166" customFormat="1" ht="15" customHeight="1">
      <c r="A11" s="165"/>
      <c r="B11" s="711" t="s">
        <v>12</v>
      </c>
      <c r="C11" s="712"/>
      <c r="D11" s="712"/>
      <c r="E11" s="712"/>
      <c r="F11" s="712"/>
      <c r="G11" s="712"/>
      <c r="H11" s="713" t="str">
        <f>IF(基本情報入力シート!M29="","",基本情報入力シート!M29)</f>
        <v>コウロウ　タロウ</v>
      </c>
      <c r="I11" s="714"/>
      <c r="J11" s="714"/>
      <c r="K11" s="714"/>
      <c r="L11" s="714"/>
      <c r="M11" s="714"/>
      <c r="N11" s="714"/>
      <c r="O11" s="714"/>
      <c r="P11" s="714"/>
      <c r="Q11" s="714"/>
      <c r="R11" s="714"/>
      <c r="S11" s="714"/>
      <c r="T11" s="714"/>
      <c r="U11" s="714"/>
      <c r="V11" s="714"/>
      <c r="W11" s="714"/>
      <c r="X11" s="714"/>
      <c r="Y11" s="714"/>
      <c r="Z11" s="714"/>
      <c r="AA11" s="714"/>
      <c r="AB11" s="714"/>
      <c r="AC11" s="714"/>
      <c r="AD11" s="714"/>
      <c r="AE11" s="714"/>
      <c r="AF11" s="714"/>
      <c r="AG11" s="714"/>
      <c r="AH11" s="714"/>
      <c r="AI11" s="714"/>
      <c r="AJ11" s="714"/>
      <c r="AK11" s="715"/>
      <c r="AL11" s="165"/>
      <c r="AT11" s="171"/>
      <c r="AU11" s="171"/>
      <c r="AV11" s="171"/>
      <c r="AW11" s="171"/>
      <c r="AX11" s="171"/>
    </row>
    <row r="12" spans="1:50" s="166" customFormat="1" ht="22.5" customHeight="1">
      <c r="A12" s="165"/>
      <c r="B12" s="703" t="s">
        <v>52</v>
      </c>
      <c r="C12" s="704"/>
      <c r="D12" s="704"/>
      <c r="E12" s="704"/>
      <c r="F12" s="704"/>
      <c r="G12" s="704"/>
      <c r="H12" s="698" t="str">
        <f>IF(基本情報入力シート!M30="","",基本情報入力シート!M30)</f>
        <v>厚労　太郎</v>
      </c>
      <c r="I12" s="699"/>
      <c r="J12" s="699"/>
      <c r="K12" s="699"/>
      <c r="L12" s="699"/>
      <c r="M12" s="699"/>
      <c r="N12" s="699"/>
      <c r="O12" s="699"/>
      <c r="P12" s="699"/>
      <c r="Q12" s="699"/>
      <c r="R12" s="699"/>
      <c r="S12" s="699"/>
      <c r="T12" s="699"/>
      <c r="U12" s="699"/>
      <c r="V12" s="699"/>
      <c r="W12" s="699"/>
      <c r="X12" s="699"/>
      <c r="Y12" s="699"/>
      <c r="Z12" s="699"/>
      <c r="AA12" s="699"/>
      <c r="AB12" s="699"/>
      <c r="AC12" s="699"/>
      <c r="AD12" s="699"/>
      <c r="AE12" s="699"/>
      <c r="AF12" s="699"/>
      <c r="AG12" s="699"/>
      <c r="AH12" s="699"/>
      <c r="AI12" s="699"/>
      <c r="AJ12" s="699"/>
      <c r="AK12" s="700"/>
      <c r="AL12" s="165"/>
      <c r="AT12" s="171"/>
      <c r="AU12" s="171"/>
      <c r="AV12" s="171"/>
      <c r="AW12" s="171"/>
      <c r="AX12" s="171"/>
    </row>
    <row r="13" spans="1:50" s="166" customFormat="1" ht="17.25" customHeight="1">
      <c r="A13" s="165"/>
      <c r="B13" s="724" t="s">
        <v>24</v>
      </c>
      <c r="C13" s="724"/>
      <c r="D13" s="724"/>
      <c r="E13" s="724"/>
      <c r="F13" s="724"/>
      <c r="G13" s="724"/>
      <c r="H13" s="710" t="s">
        <v>25</v>
      </c>
      <c r="I13" s="710"/>
      <c r="J13" s="710"/>
      <c r="K13" s="707"/>
      <c r="L13" s="661" t="str">
        <f>IF(基本情報入力シート!M31="","",基本情報入力シート!M31)</f>
        <v>000-0000-0000</v>
      </c>
      <c r="M13" s="661"/>
      <c r="N13" s="661"/>
      <c r="O13" s="661"/>
      <c r="P13" s="661"/>
      <c r="Q13" s="661"/>
      <c r="R13" s="661"/>
      <c r="S13" s="661"/>
      <c r="T13" s="661"/>
      <c r="U13" s="661"/>
      <c r="V13" s="724" t="s">
        <v>26</v>
      </c>
      <c r="W13" s="724"/>
      <c r="X13" s="724"/>
      <c r="Y13" s="724"/>
      <c r="Z13" s="661" t="str">
        <f>IF(基本情報入力シート!M32="","",基本情報入力シート!M32)</f>
        <v>aaa@aaa.com</v>
      </c>
      <c r="AA13" s="661"/>
      <c r="AB13" s="661"/>
      <c r="AC13" s="661"/>
      <c r="AD13" s="661"/>
      <c r="AE13" s="661"/>
      <c r="AF13" s="661"/>
      <c r="AG13" s="661"/>
      <c r="AH13" s="661"/>
      <c r="AI13" s="661"/>
      <c r="AJ13" s="661"/>
      <c r="AK13" s="661"/>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663" t="s">
        <v>55</v>
      </c>
      <c r="C17" s="664"/>
      <c r="D17" s="664"/>
      <c r="E17" s="664"/>
      <c r="F17" s="664"/>
      <c r="G17" s="664"/>
      <c r="H17" s="664"/>
      <c r="I17" s="664"/>
      <c r="J17" s="664"/>
      <c r="K17" s="664"/>
      <c r="L17" s="664"/>
      <c r="M17" s="664"/>
      <c r="N17" s="664"/>
      <c r="O17" s="664"/>
      <c r="P17" s="664"/>
      <c r="Q17" s="664"/>
      <c r="R17" s="664"/>
      <c r="S17" s="664"/>
      <c r="T17" s="664"/>
      <c r="U17" s="664"/>
      <c r="V17" s="664"/>
      <c r="W17" s="664"/>
      <c r="X17" s="664"/>
      <c r="Y17" s="664"/>
      <c r="Z17" s="664"/>
      <c r="AA17" s="664"/>
      <c r="AB17" s="664"/>
      <c r="AC17" s="665"/>
      <c r="AD17" s="165"/>
      <c r="AE17" s="165"/>
      <c r="AF17" s="165"/>
      <c r="AG17" s="165"/>
      <c r="AH17" s="185"/>
      <c r="AI17" s="165"/>
      <c r="AJ17" s="165"/>
      <c r="AK17" s="165"/>
      <c r="AL17" s="165"/>
    </row>
    <row r="18" spans="1:57" ht="21.75" customHeight="1" thickBot="1">
      <c r="A18" s="161"/>
      <c r="B18" s="186" t="s">
        <v>56</v>
      </c>
      <c r="C18" s="725" t="s">
        <v>57</v>
      </c>
      <c r="D18" s="725"/>
      <c r="E18" s="725"/>
      <c r="F18" s="725"/>
      <c r="G18" s="725"/>
      <c r="H18" s="725"/>
      <c r="I18" s="725"/>
      <c r="J18" s="725"/>
      <c r="K18" s="725"/>
      <c r="L18" s="725"/>
      <c r="M18" s="725"/>
      <c r="N18" s="725"/>
      <c r="O18" s="725"/>
      <c r="P18" s="725"/>
      <c r="Q18" s="725"/>
      <c r="R18" s="725"/>
      <c r="S18" s="725"/>
      <c r="T18" s="725"/>
      <c r="U18" s="725"/>
      <c r="V18" s="726"/>
      <c r="W18" s="689">
        <f>'別紙様式3-2（処遇改善加算　個票）'!N5</f>
        <v>151679358</v>
      </c>
      <c r="X18" s="690"/>
      <c r="Y18" s="690"/>
      <c r="Z18" s="690"/>
      <c r="AA18" s="690"/>
      <c r="AB18" s="691"/>
      <c r="AC18" s="187" t="s">
        <v>58</v>
      </c>
      <c r="AD18" s="162" t="s">
        <v>59</v>
      </c>
      <c r="AE18" s="676" t="str">
        <f>IF(H7="", "", IFERROR(IF(W19&gt;=W18,"○","×"),""))</f>
        <v>○</v>
      </c>
      <c r="AF18" s="161"/>
      <c r="AG18" s="161"/>
      <c r="AH18" s="161"/>
      <c r="AI18" s="161"/>
      <c r="AJ18" s="161"/>
      <c r="AK18" s="161"/>
      <c r="AL18" s="161"/>
      <c r="AM18" s="161"/>
      <c r="AN18" s="161"/>
      <c r="AO18" s="161"/>
      <c r="AP18" s="161"/>
      <c r="AQ18" s="728" t="s">
        <v>2178</v>
      </c>
      <c r="AR18" s="729"/>
      <c r="AS18" s="729"/>
      <c r="AT18" s="729"/>
      <c r="AU18" s="729"/>
      <c r="AV18" s="729"/>
      <c r="AW18" s="729"/>
      <c r="AX18" s="729"/>
      <c r="AY18" s="729"/>
      <c r="AZ18" s="729"/>
      <c r="BA18" s="729"/>
      <c r="BB18" s="729"/>
      <c r="BC18" s="729"/>
      <c r="BD18" s="729"/>
      <c r="BE18" s="730"/>
    </row>
    <row r="19" spans="1:57" ht="33.6" customHeight="1" thickBot="1">
      <c r="A19" s="161"/>
      <c r="B19" s="186" t="s">
        <v>60</v>
      </c>
      <c r="C19" s="727" t="s">
        <v>61</v>
      </c>
      <c r="D19" s="727"/>
      <c r="E19" s="727"/>
      <c r="F19" s="727"/>
      <c r="G19" s="727"/>
      <c r="H19" s="727"/>
      <c r="I19" s="727"/>
      <c r="J19" s="727"/>
      <c r="K19" s="727"/>
      <c r="L19" s="727"/>
      <c r="M19" s="727"/>
      <c r="N19" s="727"/>
      <c r="O19" s="727"/>
      <c r="P19" s="727"/>
      <c r="Q19" s="727"/>
      <c r="R19" s="727"/>
      <c r="S19" s="727"/>
      <c r="T19" s="727"/>
      <c r="U19" s="727"/>
      <c r="V19" s="727"/>
      <c r="W19" s="745">
        <v>160000000</v>
      </c>
      <c r="X19" s="746"/>
      <c r="Y19" s="746"/>
      <c r="Z19" s="746"/>
      <c r="AA19" s="746"/>
      <c r="AB19" s="747"/>
      <c r="AC19" s="188" t="s">
        <v>58</v>
      </c>
      <c r="AD19" s="162" t="s">
        <v>59</v>
      </c>
      <c r="AE19" s="678"/>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619" t="s">
        <v>64</v>
      </c>
      <c r="D21" s="619"/>
      <c r="E21" s="619"/>
      <c r="F21" s="619"/>
      <c r="G21" s="619"/>
      <c r="H21" s="619"/>
      <c r="I21" s="619"/>
      <c r="J21" s="619"/>
      <c r="K21" s="619"/>
      <c r="L21" s="619"/>
      <c r="M21" s="619"/>
      <c r="N21" s="619"/>
      <c r="O21" s="619"/>
      <c r="P21" s="619"/>
      <c r="Q21" s="619"/>
      <c r="R21" s="619"/>
      <c r="S21" s="619"/>
      <c r="T21" s="619"/>
      <c r="U21" s="619"/>
      <c r="V21" s="619"/>
      <c r="W21" s="619"/>
      <c r="X21" s="619"/>
      <c r="Y21" s="619"/>
      <c r="Z21" s="619"/>
      <c r="AA21" s="619"/>
      <c r="AB21" s="619"/>
      <c r="AC21" s="619"/>
      <c r="AD21" s="619"/>
      <c r="AE21" s="619"/>
      <c r="AF21" s="619"/>
      <c r="AG21" s="619"/>
      <c r="AH21" s="619"/>
      <c r="AI21" s="619"/>
      <c r="AJ21" s="619"/>
      <c r="AK21" s="619"/>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692" t="s">
        <v>66</v>
      </c>
      <c r="D24" s="692"/>
      <c r="E24" s="692"/>
      <c r="F24" s="692"/>
      <c r="G24" s="692"/>
      <c r="H24" s="692"/>
      <c r="I24" s="692"/>
      <c r="J24" s="692"/>
      <c r="K24" s="692"/>
      <c r="L24" s="692"/>
      <c r="M24" s="692"/>
      <c r="N24" s="692"/>
      <c r="O24" s="692"/>
      <c r="P24" s="693"/>
      <c r="Q24" s="673">
        <f>Q25-Q26-Q27</f>
        <v>136500000</v>
      </c>
      <c r="R24" s="674"/>
      <c r="S24" s="674"/>
      <c r="T24" s="674"/>
      <c r="U24" s="674"/>
      <c r="V24" s="675"/>
      <c r="W24" s="205" t="s">
        <v>58</v>
      </c>
      <c r="X24" s="206" t="s">
        <v>59</v>
      </c>
      <c r="Y24" s="676" t="str">
        <f>IF(H7="", "", IF(Q28="","",IF(Q24="","",IF(Q24&gt;=Q28,"○","×"))))</f>
        <v>○</v>
      </c>
      <c r="Z24" s="207"/>
      <c r="AA24" s="201"/>
      <c r="AB24" s="201"/>
      <c r="AC24" s="201"/>
      <c r="AD24" s="203"/>
      <c r="AE24" s="203"/>
      <c r="AF24" s="203"/>
      <c r="AG24" s="203"/>
      <c r="AH24" s="203"/>
      <c r="AI24" s="203"/>
      <c r="AJ24" s="203"/>
      <c r="AK24" s="203"/>
      <c r="AL24" s="161"/>
      <c r="AM24" s="161"/>
      <c r="AN24" s="161"/>
      <c r="AO24" s="161"/>
      <c r="AP24" s="161"/>
      <c r="AQ24" s="680" t="s">
        <v>2179</v>
      </c>
      <c r="AR24" s="681"/>
      <c r="AS24" s="681"/>
      <c r="AT24" s="681"/>
      <c r="AU24" s="681"/>
      <c r="AV24" s="681"/>
      <c r="AW24" s="681"/>
      <c r="AX24" s="681"/>
      <c r="AY24" s="681"/>
      <c r="AZ24" s="681"/>
      <c r="BA24" s="681"/>
      <c r="BB24" s="681"/>
      <c r="BC24" s="681"/>
      <c r="BD24" s="681"/>
      <c r="BE24" s="682"/>
    </row>
    <row r="25" spans="1:57" ht="18.75" customHeight="1" thickBot="1">
      <c r="A25" s="161"/>
      <c r="B25" s="679"/>
      <c r="C25" s="666" t="s">
        <v>67</v>
      </c>
      <c r="D25" s="666"/>
      <c r="E25" s="666"/>
      <c r="F25" s="666"/>
      <c r="G25" s="666"/>
      <c r="H25" s="666"/>
      <c r="I25" s="666"/>
      <c r="J25" s="666"/>
      <c r="K25" s="666"/>
      <c r="L25" s="666"/>
      <c r="M25" s="666"/>
      <c r="N25" s="666"/>
      <c r="O25" s="666"/>
      <c r="P25" s="667"/>
      <c r="Q25" s="670">
        <v>300000000</v>
      </c>
      <c r="R25" s="671"/>
      <c r="S25" s="671"/>
      <c r="T25" s="671"/>
      <c r="U25" s="671"/>
      <c r="V25" s="672"/>
      <c r="W25" s="205" t="s">
        <v>58</v>
      </c>
      <c r="X25" s="206"/>
      <c r="Y25" s="677"/>
      <c r="Z25" s="207"/>
      <c r="AA25" s="201"/>
      <c r="AB25" s="201"/>
      <c r="AC25" s="201"/>
      <c r="AD25" s="203"/>
      <c r="AE25" s="201"/>
      <c r="AF25" s="201"/>
      <c r="AG25" s="201"/>
      <c r="AH25" s="201"/>
      <c r="AI25" s="201"/>
      <c r="AJ25" s="201"/>
      <c r="AK25" s="203"/>
      <c r="AL25" s="161"/>
      <c r="AM25" s="161"/>
      <c r="AN25" s="161"/>
      <c r="AO25" s="161"/>
      <c r="AP25" s="161"/>
      <c r="AQ25" s="683"/>
      <c r="AR25" s="684"/>
      <c r="AS25" s="684"/>
      <c r="AT25" s="684"/>
      <c r="AU25" s="684"/>
      <c r="AV25" s="684"/>
      <c r="AW25" s="684"/>
      <c r="AX25" s="684"/>
      <c r="AY25" s="684"/>
      <c r="AZ25" s="684"/>
      <c r="BA25" s="684"/>
      <c r="BB25" s="684"/>
      <c r="BC25" s="684"/>
      <c r="BD25" s="684"/>
      <c r="BE25" s="685"/>
    </row>
    <row r="26" spans="1:57" ht="18.600000000000001" customHeight="1" thickBot="1">
      <c r="A26" s="161"/>
      <c r="B26" s="679"/>
      <c r="C26" s="668" t="s">
        <v>68</v>
      </c>
      <c r="D26" s="668"/>
      <c r="E26" s="668"/>
      <c r="F26" s="668"/>
      <c r="G26" s="668"/>
      <c r="H26" s="668"/>
      <c r="I26" s="668"/>
      <c r="J26" s="668"/>
      <c r="K26" s="668"/>
      <c r="L26" s="668"/>
      <c r="M26" s="668"/>
      <c r="N26" s="668"/>
      <c r="O26" s="668"/>
      <c r="P26" s="669"/>
      <c r="Q26" s="673">
        <f>W19</f>
        <v>160000000</v>
      </c>
      <c r="R26" s="674"/>
      <c r="S26" s="674"/>
      <c r="T26" s="674"/>
      <c r="U26" s="674"/>
      <c r="V26" s="675"/>
      <c r="W26" s="205" t="s">
        <v>58</v>
      </c>
      <c r="X26" s="206"/>
      <c r="Y26" s="677"/>
      <c r="Z26" s="207"/>
      <c r="AA26" s="201"/>
      <c r="AB26" s="201"/>
      <c r="AC26" s="201"/>
      <c r="AD26" s="203"/>
      <c r="AE26" s="201"/>
      <c r="AF26" s="201"/>
      <c r="AG26" s="201"/>
      <c r="AH26" s="201"/>
      <c r="AI26" s="201"/>
      <c r="AJ26" s="201"/>
      <c r="AK26" s="203"/>
      <c r="AL26" s="161"/>
      <c r="AM26" s="161"/>
      <c r="AN26" s="161"/>
      <c r="AO26" s="161"/>
      <c r="AP26" s="161"/>
      <c r="AQ26" s="683"/>
      <c r="AR26" s="684"/>
      <c r="AS26" s="684"/>
      <c r="AT26" s="684"/>
      <c r="AU26" s="684"/>
      <c r="AV26" s="684"/>
      <c r="AW26" s="684"/>
      <c r="AX26" s="684"/>
      <c r="AY26" s="684"/>
      <c r="AZ26" s="684"/>
      <c r="BA26" s="684"/>
      <c r="BB26" s="684"/>
      <c r="BC26" s="684"/>
      <c r="BD26" s="684"/>
      <c r="BE26" s="685"/>
    </row>
    <row r="27" spans="1:57" ht="27.75" customHeight="1" thickBot="1">
      <c r="A27" s="161"/>
      <c r="B27" s="208"/>
      <c r="C27" s="668" t="s">
        <v>69</v>
      </c>
      <c r="D27" s="668"/>
      <c r="E27" s="668"/>
      <c r="F27" s="668"/>
      <c r="G27" s="668"/>
      <c r="H27" s="668"/>
      <c r="I27" s="668"/>
      <c r="J27" s="668"/>
      <c r="K27" s="668"/>
      <c r="L27" s="668"/>
      <c r="M27" s="668"/>
      <c r="N27" s="668"/>
      <c r="O27" s="668"/>
      <c r="P27" s="669"/>
      <c r="Q27" s="694">
        <v>3500000</v>
      </c>
      <c r="R27" s="695"/>
      <c r="S27" s="695"/>
      <c r="T27" s="695"/>
      <c r="U27" s="695"/>
      <c r="V27" s="696"/>
      <c r="W27" s="205" t="s">
        <v>58</v>
      </c>
      <c r="X27" s="206"/>
      <c r="Y27" s="677"/>
      <c r="Z27" s="207"/>
      <c r="AA27" s="201"/>
      <c r="AB27" s="201"/>
      <c r="AC27" s="201"/>
      <c r="AD27" s="203"/>
      <c r="AE27" s="201"/>
      <c r="AF27" s="201"/>
      <c r="AG27" s="201"/>
      <c r="AH27" s="201"/>
      <c r="AI27" s="201"/>
      <c r="AJ27" s="201"/>
      <c r="AK27" s="203"/>
      <c r="AL27" s="161"/>
      <c r="AM27" s="161"/>
      <c r="AN27" s="161"/>
      <c r="AO27" s="161"/>
      <c r="AP27" s="161"/>
      <c r="AQ27" s="683"/>
      <c r="AR27" s="684"/>
      <c r="AS27" s="684"/>
      <c r="AT27" s="684"/>
      <c r="AU27" s="684"/>
      <c r="AV27" s="684"/>
      <c r="AW27" s="684"/>
      <c r="AX27" s="684"/>
      <c r="AY27" s="684"/>
      <c r="AZ27" s="684"/>
      <c r="BA27" s="684"/>
      <c r="BB27" s="684"/>
      <c r="BC27" s="684"/>
      <c r="BD27" s="684"/>
      <c r="BE27" s="685"/>
    </row>
    <row r="28" spans="1:57" ht="30.75" customHeight="1" thickBot="1">
      <c r="A28" s="161"/>
      <c r="B28" s="204" t="s">
        <v>60</v>
      </c>
      <c r="C28" s="749" t="s">
        <v>70</v>
      </c>
      <c r="D28" s="750"/>
      <c r="E28" s="750"/>
      <c r="F28" s="750"/>
      <c r="G28" s="750"/>
      <c r="H28" s="750"/>
      <c r="I28" s="750"/>
      <c r="J28" s="750"/>
      <c r="K28" s="750"/>
      <c r="L28" s="750"/>
      <c r="M28" s="750"/>
      <c r="N28" s="750"/>
      <c r="O28" s="750"/>
      <c r="P28" s="750"/>
      <c r="Q28" s="673">
        <f>Q29-Q30-Q31-Q32-Q33</f>
        <v>86900000</v>
      </c>
      <c r="R28" s="674"/>
      <c r="S28" s="674"/>
      <c r="T28" s="674"/>
      <c r="U28" s="674"/>
      <c r="V28" s="675"/>
      <c r="W28" s="209" t="s">
        <v>58</v>
      </c>
      <c r="X28" s="206" t="s">
        <v>59</v>
      </c>
      <c r="Y28" s="678"/>
      <c r="Z28" s="207"/>
      <c r="AA28" s="201"/>
      <c r="AB28" s="201"/>
      <c r="AC28" s="201"/>
      <c r="AD28" s="203"/>
      <c r="AE28" s="201"/>
      <c r="AF28" s="201"/>
      <c r="AG28" s="201"/>
      <c r="AH28" s="201"/>
      <c r="AI28" s="201"/>
      <c r="AJ28" s="201"/>
      <c r="AK28" s="203"/>
      <c r="AL28" s="161"/>
      <c r="AM28" s="161"/>
      <c r="AN28" s="161"/>
      <c r="AO28" s="161"/>
      <c r="AP28" s="161"/>
      <c r="AQ28" s="686"/>
      <c r="AR28" s="687"/>
      <c r="AS28" s="687"/>
      <c r="AT28" s="687"/>
      <c r="AU28" s="687"/>
      <c r="AV28" s="687"/>
      <c r="AW28" s="687"/>
      <c r="AX28" s="687"/>
      <c r="AY28" s="687"/>
      <c r="AZ28" s="687"/>
      <c r="BA28" s="687"/>
      <c r="BB28" s="687"/>
      <c r="BC28" s="687"/>
      <c r="BD28" s="687"/>
      <c r="BE28" s="688"/>
    </row>
    <row r="29" spans="1:57" ht="18.75" customHeight="1" thickBot="1">
      <c r="A29" s="161"/>
      <c r="B29" s="734"/>
      <c r="C29" s="667" t="s">
        <v>71</v>
      </c>
      <c r="D29" s="762"/>
      <c r="E29" s="762"/>
      <c r="F29" s="762"/>
      <c r="G29" s="762"/>
      <c r="H29" s="762"/>
      <c r="I29" s="762"/>
      <c r="J29" s="762"/>
      <c r="K29" s="762"/>
      <c r="L29" s="762"/>
      <c r="M29" s="762"/>
      <c r="N29" s="762"/>
      <c r="O29" s="762"/>
      <c r="P29" s="763"/>
      <c r="Q29" s="739">
        <v>100000000</v>
      </c>
      <c r="R29" s="740"/>
      <c r="S29" s="740"/>
      <c r="T29" s="740"/>
      <c r="U29" s="740"/>
      <c r="V29" s="741"/>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34"/>
      <c r="C30" s="667" t="s">
        <v>72</v>
      </c>
      <c r="D30" s="762"/>
      <c r="E30" s="762"/>
      <c r="F30" s="762"/>
      <c r="G30" s="762"/>
      <c r="H30" s="762"/>
      <c r="I30" s="762"/>
      <c r="J30" s="762"/>
      <c r="K30" s="762"/>
      <c r="L30" s="762"/>
      <c r="M30" s="762"/>
      <c r="N30" s="762"/>
      <c r="O30" s="762"/>
      <c r="P30" s="763"/>
      <c r="Q30" s="739">
        <v>10000000</v>
      </c>
      <c r="R30" s="740"/>
      <c r="S30" s="740"/>
      <c r="T30" s="740"/>
      <c r="U30" s="740"/>
      <c r="V30" s="741"/>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34"/>
      <c r="C31" s="764" t="s">
        <v>73</v>
      </c>
      <c r="D31" s="765"/>
      <c r="E31" s="765"/>
      <c r="F31" s="765"/>
      <c r="G31" s="765"/>
      <c r="H31" s="765"/>
      <c r="I31" s="765"/>
      <c r="J31" s="765"/>
      <c r="K31" s="765"/>
      <c r="L31" s="765"/>
      <c r="M31" s="765"/>
      <c r="N31" s="765"/>
      <c r="O31" s="765"/>
      <c r="P31" s="766"/>
      <c r="Q31" s="736">
        <v>3000000</v>
      </c>
      <c r="R31" s="737"/>
      <c r="S31" s="737"/>
      <c r="T31" s="737"/>
      <c r="U31" s="737"/>
      <c r="V31" s="738"/>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34"/>
      <c r="C32" s="610" t="s">
        <v>74</v>
      </c>
      <c r="D32" s="611"/>
      <c r="E32" s="611"/>
      <c r="F32" s="611"/>
      <c r="G32" s="611"/>
      <c r="H32" s="611"/>
      <c r="I32" s="611"/>
      <c r="J32" s="611"/>
      <c r="K32" s="611"/>
      <c r="L32" s="611"/>
      <c r="M32" s="611"/>
      <c r="N32" s="611"/>
      <c r="O32" s="611"/>
      <c r="P32" s="612"/>
      <c r="Q32" s="694">
        <v>0</v>
      </c>
      <c r="R32" s="695"/>
      <c r="S32" s="695"/>
      <c r="T32" s="695"/>
      <c r="U32" s="695"/>
      <c r="V32" s="696"/>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35"/>
      <c r="C33" s="610" t="s">
        <v>75</v>
      </c>
      <c r="D33" s="611"/>
      <c r="E33" s="611"/>
      <c r="F33" s="611"/>
      <c r="G33" s="611"/>
      <c r="H33" s="611"/>
      <c r="I33" s="611"/>
      <c r="J33" s="611"/>
      <c r="K33" s="611"/>
      <c r="L33" s="611"/>
      <c r="M33" s="611"/>
      <c r="N33" s="611"/>
      <c r="O33" s="611"/>
      <c r="P33" s="612"/>
      <c r="Q33" s="736">
        <v>100000</v>
      </c>
      <c r="R33" s="737"/>
      <c r="S33" s="737"/>
      <c r="T33" s="737"/>
      <c r="U33" s="737"/>
      <c r="V33" s="738"/>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42" t="s">
        <v>76</v>
      </c>
      <c r="D36" s="742"/>
      <c r="E36" s="742"/>
      <c r="F36" s="742"/>
      <c r="G36" s="742"/>
      <c r="H36" s="742"/>
      <c r="I36" s="742"/>
      <c r="J36" s="742"/>
      <c r="K36" s="742"/>
      <c r="L36" s="742"/>
      <c r="M36" s="742"/>
      <c r="N36" s="742"/>
      <c r="O36" s="742"/>
      <c r="P36" s="742"/>
      <c r="Q36" s="742"/>
      <c r="R36" s="742"/>
      <c r="S36" s="742"/>
      <c r="T36" s="742"/>
      <c r="U36" s="742"/>
      <c r="V36" s="742"/>
      <c r="W36" s="742"/>
      <c r="X36" s="742"/>
      <c r="Y36" s="742"/>
      <c r="Z36" s="742"/>
      <c r="AA36" s="742"/>
      <c r="AB36" s="742"/>
      <c r="AC36" s="742"/>
      <c r="AD36" s="742"/>
      <c r="AE36" s="742"/>
      <c r="AF36" s="742"/>
      <c r="AG36" s="742"/>
      <c r="AH36" s="742"/>
      <c r="AI36" s="742"/>
      <c r="AJ36" s="742"/>
      <c r="AK36" s="742"/>
      <c r="AL36" s="214"/>
      <c r="AT36" s="171"/>
      <c r="AU36" s="171"/>
      <c r="AV36" s="171"/>
      <c r="AW36" s="171"/>
      <c r="AX36" s="171"/>
    </row>
    <row r="37" spans="1:57" s="166" customFormat="1" ht="33" customHeight="1">
      <c r="A37" s="165"/>
      <c r="B37" s="213" t="s">
        <v>63</v>
      </c>
      <c r="C37" s="761" t="s">
        <v>77</v>
      </c>
      <c r="D37" s="761"/>
      <c r="E37" s="761"/>
      <c r="F37" s="761"/>
      <c r="G37" s="761"/>
      <c r="H37" s="761"/>
      <c r="I37" s="761"/>
      <c r="J37" s="761"/>
      <c r="K37" s="761"/>
      <c r="L37" s="761"/>
      <c r="M37" s="761"/>
      <c r="N37" s="761"/>
      <c r="O37" s="761"/>
      <c r="P37" s="761"/>
      <c r="Q37" s="761"/>
      <c r="R37" s="761"/>
      <c r="S37" s="761"/>
      <c r="T37" s="761"/>
      <c r="U37" s="761"/>
      <c r="V37" s="761"/>
      <c r="W37" s="761"/>
      <c r="X37" s="761"/>
      <c r="Y37" s="761"/>
      <c r="Z37" s="761"/>
      <c r="AA37" s="761"/>
      <c r="AB37" s="761"/>
      <c r="AC37" s="761"/>
      <c r="AD37" s="761"/>
      <c r="AE37" s="761"/>
      <c r="AF37" s="761"/>
      <c r="AG37" s="761"/>
      <c r="AH37" s="761"/>
      <c r="AI37" s="761"/>
      <c r="AJ37" s="761"/>
      <c r="AK37" s="761"/>
      <c r="AL37" s="214"/>
      <c r="AT37" s="171"/>
      <c r="AU37" s="171"/>
      <c r="AV37" s="171"/>
      <c r="AW37" s="171"/>
      <c r="AX37" s="171"/>
    </row>
    <row r="38" spans="1:57" s="166" customFormat="1" ht="34.950000000000003" customHeight="1">
      <c r="A38" s="165"/>
      <c r="B38" s="213" t="s">
        <v>63</v>
      </c>
      <c r="C38" s="742" t="s">
        <v>2177</v>
      </c>
      <c r="D38" s="742"/>
      <c r="E38" s="742"/>
      <c r="F38" s="742"/>
      <c r="G38" s="742"/>
      <c r="H38" s="742"/>
      <c r="I38" s="742"/>
      <c r="J38" s="742"/>
      <c r="K38" s="742"/>
      <c r="L38" s="742"/>
      <c r="M38" s="742"/>
      <c r="N38" s="742"/>
      <c r="O38" s="742"/>
      <c r="P38" s="742"/>
      <c r="Q38" s="742"/>
      <c r="R38" s="742"/>
      <c r="S38" s="742"/>
      <c r="T38" s="742"/>
      <c r="U38" s="742"/>
      <c r="V38" s="742"/>
      <c r="W38" s="742"/>
      <c r="X38" s="742"/>
      <c r="Y38" s="742"/>
      <c r="Z38" s="742"/>
      <c r="AA38" s="742"/>
      <c r="AB38" s="742"/>
      <c r="AC38" s="742"/>
      <c r="AD38" s="742"/>
      <c r="AE38" s="742"/>
      <c r="AF38" s="742"/>
      <c r="AG38" s="742"/>
      <c r="AH38" s="742"/>
      <c r="AI38" s="742"/>
      <c r="AJ38" s="742"/>
      <c r="AK38" s="742"/>
      <c r="AL38" s="214"/>
      <c r="AT38" s="171"/>
      <c r="AU38" s="171"/>
      <c r="AV38" s="171"/>
      <c r="AW38" s="171"/>
      <c r="AX38" s="171"/>
    </row>
    <row r="39" spans="1:57" s="166" customFormat="1" ht="13.5" customHeight="1">
      <c r="A39" s="165"/>
      <c r="B39" s="196" t="s">
        <v>63</v>
      </c>
      <c r="C39" s="619" t="s">
        <v>2174</v>
      </c>
      <c r="D39" s="619"/>
      <c r="E39" s="619"/>
      <c r="F39" s="619"/>
      <c r="G39" s="619"/>
      <c r="H39" s="619"/>
      <c r="I39" s="619"/>
      <c r="J39" s="619"/>
      <c r="K39" s="619"/>
      <c r="L39" s="619"/>
      <c r="M39" s="619"/>
      <c r="N39" s="619"/>
      <c r="O39" s="619"/>
      <c r="P39" s="619"/>
      <c r="Q39" s="619"/>
      <c r="R39" s="619"/>
      <c r="S39" s="619"/>
      <c r="T39" s="619"/>
      <c r="U39" s="619"/>
      <c r="V39" s="619"/>
      <c r="W39" s="619"/>
      <c r="X39" s="619"/>
      <c r="Y39" s="619"/>
      <c r="Z39" s="619"/>
      <c r="AA39" s="619"/>
      <c r="AB39" s="619"/>
      <c r="AC39" s="619"/>
      <c r="AD39" s="619"/>
      <c r="AE39" s="619"/>
      <c r="AF39" s="619"/>
      <c r="AG39" s="619"/>
      <c r="AH39" s="619"/>
      <c r="AI39" s="619"/>
      <c r="AJ39" s="619"/>
      <c r="AK39" s="619"/>
      <c r="AL39" s="214"/>
      <c r="AT39" s="171"/>
      <c r="AU39" s="171"/>
      <c r="AV39" s="171"/>
      <c r="AW39" s="171"/>
      <c r="AX39" s="171"/>
    </row>
    <row r="40" spans="1:57" ht="19.5" customHeight="1" thickBot="1">
      <c r="A40" s="161"/>
      <c r="B40" s="614" t="s">
        <v>78</v>
      </c>
      <c r="C40" s="614"/>
      <c r="D40" s="614"/>
      <c r="E40" s="614"/>
      <c r="F40" s="614"/>
      <c r="G40" s="614"/>
      <c r="H40" s="614"/>
      <c r="I40" s="614"/>
      <c r="J40" s="614"/>
      <c r="K40" s="614"/>
      <c r="L40" s="614"/>
      <c r="M40" s="614"/>
      <c r="N40" s="614"/>
      <c r="O40" s="614"/>
      <c r="P40" s="614"/>
      <c r="Q40" s="614"/>
      <c r="R40" s="614"/>
      <c r="S40" s="614"/>
      <c r="T40" s="614"/>
      <c r="U40" s="614"/>
      <c r="V40" s="614"/>
      <c r="W40" s="614"/>
      <c r="X40" s="614"/>
      <c r="Y40" s="614"/>
      <c r="Z40" s="614"/>
      <c r="AA40" s="614"/>
      <c r="AB40" s="614"/>
      <c r="AC40" s="614"/>
      <c r="AD40" s="614"/>
      <c r="AE40" s="614"/>
      <c r="AF40" s="614"/>
      <c r="AG40" s="614"/>
      <c r="AH40" s="614"/>
      <c r="AI40" s="614"/>
      <c r="AJ40" s="614"/>
      <c r="AK40" s="614"/>
      <c r="AL40" s="177"/>
      <c r="AT40" s="172"/>
      <c r="AU40" s="172"/>
      <c r="AV40" s="172"/>
      <c r="AW40" s="172"/>
      <c r="AX40" s="172"/>
    </row>
    <row r="41" spans="1:57" ht="28.5" customHeight="1" thickBot="1">
      <c r="A41" s="161"/>
      <c r="B41" s="215"/>
      <c r="C41" s="615" t="s">
        <v>79</v>
      </c>
      <c r="D41" s="615"/>
      <c r="E41" s="615"/>
      <c r="F41" s="615"/>
      <c r="G41" s="615"/>
      <c r="H41" s="615"/>
      <c r="I41" s="615"/>
      <c r="J41" s="615"/>
      <c r="K41" s="615"/>
      <c r="L41" s="615"/>
      <c r="M41" s="615"/>
      <c r="N41" s="615"/>
      <c r="O41" s="615"/>
      <c r="P41" s="615"/>
      <c r="Q41" s="615"/>
      <c r="R41" s="615"/>
      <c r="S41" s="615"/>
      <c r="T41" s="615"/>
      <c r="U41" s="615"/>
      <c r="V41" s="615"/>
      <c r="W41" s="616">
        <f>(Q25-Q29)-(W18-Q30)</f>
        <v>58320642</v>
      </c>
      <c r="X41" s="617"/>
      <c r="Y41" s="617"/>
      <c r="Z41" s="617"/>
      <c r="AA41" s="617"/>
      <c r="AB41" s="618"/>
      <c r="AC41" s="188" t="s">
        <v>58</v>
      </c>
      <c r="AD41" s="161" t="s">
        <v>59</v>
      </c>
      <c r="AE41" s="216" t="str">
        <f>IF(H7="", "", IF(W41="","",IF(W41="","",IF(W41&gt;=0,"○","×"))))</f>
        <v>○</v>
      </c>
      <c r="AF41" s="217"/>
      <c r="AG41" s="217"/>
      <c r="AH41" s="217"/>
      <c r="AI41" s="217"/>
      <c r="AJ41" s="217"/>
      <c r="AK41" s="217"/>
      <c r="AL41" s="177"/>
      <c r="AT41" s="172"/>
      <c r="AU41" s="172"/>
      <c r="AV41" s="172"/>
      <c r="AW41" s="172"/>
      <c r="AX41" s="172"/>
    </row>
    <row r="42" spans="1:57" ht="4.5" customHeight="1">
      <c r="A42" s="161"/>
      <c r="B42" s="218"/>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14" t="s">
        <v>2173</v>
      </c>
      <c r="C43" s="614"/>
      <c r="D43" s="614"/>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614"/>
      <c r="AD43" s="614"/>
      <c r="AE43" s="614"/>
      <c r="AF43" s="614"/>
      <c r="AG43" s="614"/>
      <c r="AH43" s="614"/>
      <c r="AI43" s="614"/>
      <c r="AJ43" s="614"/>
      <c r="AK43" s="614"/>
      <c r="AL43" s="177"/>
      <c r="AT43" s="172"/>
      <c r="AU43" s="172"/>
      <c r="AV43" s="172"/>
      <c r="AW43" s="172"/>
      <c r="AX43" s="172"/>
    </row>
    <row r="44" spans="1:57" ht="16.5" customHeight="1" thickBot="1">
      <c r="A44" s="161"/>
      <c r="B44" s="219" t="s">
        <v>63</v>
      </c>
      <c r="C44" s="792" t="s">
        <v>80</v>
      </c>
      <c r="D44" s="792"/>
      <c r="E44" s="792"/>
      <c r="F44" s="792"/>
      <c r="G44" s="792"/>
      <c r="H44" s="792"/>
      <c r="I44" s="792"/>
      <c r="J44" s="792"/>
      <c r="K44" s="792"/>
      <c r="L44" s="792"/>
      <c r="M44" s="792"/>
      <c r="N44" s="792"/>
      <c r="O44" s="792"/>
      <c r="P44" s="792"/>
      <c r="Q44" s="792"/>
      <c r="R44" s="792"/>
      <c r="S44" s="792"/>
      <c r="T44" s="792"/>
      <c r="U44" s="792"/>
      <c r="V44" s="792"/>
      <c r="W44" s="792"/>
      <c r="X44" s="792"/>
      <c r="Y44" s="792"/>
      <c r="Z44" s="792"/>
      <c r="AA44" s="792"/>
      <c r="AB44" s="792"/>
      <c r="AC44" s="792"/>
      <c r="AD44" s="792"/>
      <c r="AE44" s="792"/>
      <c r="AF44" s="792"/>
      <c r="AG44" s="792"/>
      <c r="AH44" s="792"/>
      <c r="AI44" s="792"/>
      <c r="AJ44" s="792"/>
      <c r="AK44" s="792"/>
      <c r="AL44" s="178"/>
      <c r="AT44" s="172"/>
      <c r="AU44" s="172"/>
      <c r="AV44" s="172"/>
      <c r="AW44" s="172"/>
      <c r="AX44" s="172"/>
    </row>
    <row r="45" spans="1:57" ht="51.75" customHeight="1">
      <c r="A45" s="161"/>
      <c r="B45" s="773" t="s">
        <v>81</v>
      </c>
      <c r="C45" s="774"/>
      <c r="D45" s="774"/>
      <c r="E45" s="775"/>
      <c r="F45" s="784" t="s">
        <v>82</v>
      </c>
      <c r="G45" s="785"/>
      <c r="H45" s="785"/>
      <c r="I45" s="785"/>
      <c r="J45" s="785"/>
      <c r="K45" s="785"/>
      <c r="L45" s="785"/>
      <c r="M45" s="785"/>
      <c r="N45" s="785"/>
      <c r="O45" s="785"/>
      <c r="P45" s="785"/>
      <c r="Q45" s="785"/>
      <c r="R45" s="785"/>
      <c r="S45" s="785"/>
      <c r="T45" s="785"/>
      <c r="U45" s="785"/>
      <c r="V45" s="785"/>
      <c r="W45" s="785"/>
      <c r="X45" s="785"/>
      <c r="Y45" s="785"/>
      <c r="Z45" s="785"/>
      <c r="AA45" s="785"/>
      <c r="AB45" s="785"/>
      <c r="AC45" s="785"/>
      <c r="AD45" s="785"/>
      <c r="AE45" s="785"/>
      <c r="AF45" s="785"/>
      <c r="AG45" s="785"/>
      <c r="AH45" s="785"/>
      <c r="AI45" s="785"/>
      <c r="AJ45" s="785"/>
      <c r="AK45" s="786"/>
      <c r="AL45" s="165"/>
      <c r="AQ45" s="800" t="s">
        <v>83</v>
      </c>
      <c r="AR45" s="801"/>
      <c r="AS45" s="801"/>
      <c r="AT45" s="801"/>
      <c r="AU45" s="801"/>
      <c r="AV45" s="801"/>
      <c r="AW45" s="801"/>
      <c r="AX45" s="801"/>
      <c r="AY45" s="801"/>
      <c r="AZ45" s="801"/>
      <c r="BA45" s="801"/>
      <c r="BB45" s="801"/>
      <c r="BC45" s="801"/>
      <c r="BD45" s="801"/>
      <c r="BE45" s="802"/>
    </row>
    <row r="46" spans="1:57" ht="47.25" customHeight="1" thickBot="1">
      <c r="A46" s="161"/>
      <c r="B46" s="773" t="s">
        <v>84</v>
      </c>
      <c r="C46" s="774"/>
      <c r="D46" s="774"/>
      <c r="E46" s="775"/>
      <c r="F46" s="793" t="s">
        <v>85</v>
      </c>
      <c r="G46" s="794"/>
      <c r="H46" s="794"/>
      <c r="I46" s="794"/>
      <c r="J46" s="794"/>
      <c r="K46" s="794"/>
      <c r="L46" s="794"/>
      <c r="M46" s="794"/>
      <c r="N46" s="794"/>
      <c r="O46" s="794"/>
      <c r="P46" s="794"/>
      <c r="Q46" s="794"/>
      <c r="R46" s="794"/>
      <c r="S46" s="794"/>
      <c r="T46" s="794"/>
      <c r="U46" s="794"/>
      <c r="V46" s="794"/>
      <c r="W46" s="794"/>
      <c r="X46" s="794"/>
      <c r="Y46" s="794"/>
      <c r="Z46" s="794"/>
      <c r="AA46" s="794"/>
      <c r="AB46" s="794"/>
      <c r="AC46" s="794"/>
      <c r="AD46" s="794"/>
      <c r="AE46" s="794"/>
      <c r="AF46" s="794"/>
      <c r="AG46" s="794"/>
      <c r="AH46" s="794"/>
      <c r="AI46" s="794"/>
      <c r="AJ46" s="794"/>
      <c r="AK46" s="795"/>
      <c r="AL46" s="165"/>
      <c r="AQ46" s="803"/>
      <c r="AR46" s="804"/>
      <c r="AS46" s="804"/>
      <c r="AT46" s="804"/>
      <c r="AU46" s="804"/>
      <c r="AV46" s="804"/>
      <c r="AW46" s="804"/>
      <c r="AX46" s="804"/>
      <c r="AY46" s="804"/>
      <c r="AZ46" s="804"/>
      <c r="BA46" s="804"/>
      <c r="BB46" s="804"/>
      <c r="BC46" s="804"/>
      <c r="BD46" s="804"/>
      <c r="BE46" s="805"/>
    </row>
    <row r="47" spans="1:57" ht="13.5" customHeight="1">
      <c r="A47" s="161"/>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1"/>
      <c r="AT47" s="172"/>
      <c r="AU47" s="172"/>
      <c r="AV47" s="172"/>
      <c r="AW47" s="172"/>
      <c r="AX47" s="172"/>
    </row>
    <row r="48" spans="1:57" s="223" customFormat="1" ht="30.75" customHeight="1">
      <c r="A48" s="222"/>
      <c r="B48" s="782" t="s">
        <v>86</v>
      </c>
      <c r="C48" s="782"/>
      <c r="D48" s="782"/>
      <c r="E48" s="782"/>
      <c r="F48" s="782"/>
      <c r="G48" s="782"/>
      <c r="H48" s="782"/>
      <c r="I48" s="782"/>
      <c r="J48" s="782"/>
      <c r="K48" s="782"/>
      <c r="L48" s="782"/>
      <c r="M48" s="782"/>
      <c r="N48" s="782"/>
      <c r="O48" s="782"/>
      <c r="P48" s="782"/>
      <c r="Q48" s="782"/>
      <c r="R48" s="782"/>
      <c r="S48" s="782"/>
      <c r="T48" s="782"/>
      <c r="U48" s="782"/>
      <c r="V48" s="782"/>
      <c r="W48" s="782"/>
      <c r="X48" s="782"/>
      <c r="Y48" s="782"/>
      <c r="Z48" s="782"/>
      <c r="AA48" s="782"/>
      <c r="AB48" s="782"/>
      <c r="AC48" s="782"/>
      <c r="AD48" s="782"/>
      <c r="AE48" s="782"/>
      <c r="AF48" s="782"/>
      <c r="AG48" s="782"/>
      <c r="AH48" s="782"/>
      <c r="AI48" s="782"/>
      <c r="AJ48" s="782"/>
      <c r="AK48" s="782"/>
      <c r="AL48" s="222"/>
      <c r="AT48" s="224"/>
      <c r="AU48" s="224"/>
      <c r="AV48" s="224"/>
      <c r="AW48" s="224"/>
      <c r="AX48" s="224"/>
    </row>
    <row r="49" spans="1:50" s="223" customFormat="1" ht="17.399999999999999" customHeight="1" thickBot="1">
      <c r="A49" s="222"/>
      <c r="B49" s="796" t="s">
        <v>87</v>
      </c>
      <c r="C49" s="796"/>
      <c r="D49" s="796"/>
      <c r="E49" s="796"/>
      <c r="F49" s="796"/>
      <c r="G49" s="796"/>
      <c r="H49" s="796"/>
      <c r="I49" s="796"/>
      <c r="J49" s="796"/>
      <c r="K49" s="796"/>
      <c r="L49" s="796"/>
      <c r="M49" s="796"/>
      <c r="N49" s="796"/>
      <c r="O49" s="796"/>
      <c r="P49" s="796"/>
      <c r="Q49" s="796"/>
      <c r="R49" s="796"/>
      <c r="S49" s="796"/>
      <c r="T49" s="796"/>
      <c r="U49" s="796"/>
      <c r="V49" s="796"/>
      <c r="W49" s="796"/>
      <c r="X49" s="796"/>
      <c r="Y49" s="796"/>
      <c r="Z49" s="796"/>
      <c r="AA49" s="796"/>
      <c r="AB49" s="796"/>
      <c r="AC49" s="796"/>
      <c r="AD49" s="796"/>
      <c r="AE49" s="796"/>
      <c r="AF49" s="796"/>
      <c r="AG49" s="796"/>
      <c r="AH49" s="796"/>
      <c r="AI49" s="796"/>
      <c r="AJ49" s="796"/>
      <c r="AK49" s="796"/>
      <c r="AL49" s="222"/>
      <c r="AM49" s="225" t="s">
        <v>88</v>
      </c>
      <c r="AN49" s="225">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6"/>
      <c r="AP49" s="226"/>
      <c r="AT49" s="224"/>
      <c r="AU49" s="224"/>
      <c r="AV49" s="224"/>
      <c r="AW49" s="224"/>
      <c r="AX49" s="224"/>
    </row>
    <row r="50" spans="1:50" s="223" customFormat="1" ht="26.4" customHeight="1" thickBot="1">
      <c r="A50" s="222"/>
      <c r="B50" s="593" t="s">
        <v>89</v>
      </c>
      <c r="C50" s="594"/>
      <c r="D50" s="594"/>
      <c r="E50" s="594"/>
      <c r="F50" s="594"/>
      <c r="G50" s="594"/>
      <c r="H50" s="594"/>
      <c r="I50" s="594"/>
      <c r="J50" s="594"/>
      <c r="K50" s="594"/>
      <c r="L50" s="594"/>
      <c r="M50" s="594"/>
      <c r="N50" s="594"/>
      <c r="O50" s="594"/>
      <c r="P50" s="594"/>
      <c r="Q50" s="594"/>
      <c r="R50" s="594"/>
      <c r="S50" s="594"/>
      <c r="T50" s="594"/>
      <c r="U50" s="594"/>
      <c r="V50" s="594"/>
      <c r="W50" s="594"/>
      <c r="X50" s="594"/>
      <c r="Y50" s="594"/>
      <c r="Z50" s="594"/>
      <c r="AA50" s="594"/>
      <c r="AB50" s="594"/>
      <c r="AC50" s="594"/>
      <c r="AD50" s="594"/>
      <c r="AE50" s="594"/>
      <c r="AF50" s="594"/>
      <c r="AG50" s="594"/>
      <c r="AH50" s="594"/>
      <c r="AI50" s="594"/>
      <c r="AJ50" s="594"/>
      <c r="AK50" s="227" t="str">
        <f>IF(H7="", "", IF(AN49=AN53, "○", "×"))</f>
        <v>○</v>
      </c>
      <c r="AL50" s="222"/>
      <c r="AM50" s="225" t="s">
        <v>90</v>
      </c>
      <c r="AN50" s="225">
        <f>$AN$49-(COUNTIF('別紙様式3-2（処遇改善加算　個票）'!O:O,"処遇改善加算Ⅳ")+COUNTIF('別紙様式3-2（処遇改善加算　個票）'!V:V, "処遇改善加算Ⅳ"))</f>
        <v>6</v>
      </c>
      <c r="AO50" s="226"/>
      <c r="AP50" s="226"/>
      <c r="AT50" s="224"/>
      <c r="AU50" s="224"/>
      <c r="AV50" s="224"/>
      <c r="AW50" s="224"/>
      <c r="AX50" s="224"/>
    </row>
    <row r="51" spans="1:50" s="223" customFormat="1" ht="30.75" customHeight="1" thickBot="1">
      <c r="A51" s="222"/>
      <c r="B51" s="797" t="s">
        <v>91</v>
      </c>
      <c r="C51" s="798"/>
      <c r="D51" s="798"/>
      <c r="E51" s="798"/>
      <c r="F51" s="798"/>
      <c r="G51" s="798"/>
      <c r="H51" s="798"/>
      <c r="I51" s="798"/>
      <c r="J51" s="798"/>
      <c r="K51" s="798"/>
      <c r="L51" s="798"/>
      <c r="M51" s="798"/>
      <c r="N51" s="798"/>
      <c r="O51" s="798"/>
      <c r="P51" s="798"/>
      <c r="Q51" s="798"/>
      <c r="R51" s="798"/>
      <c r="S51" s="799"/>
      <c r="T51" s="832">
        <f>'別紙様式3-2（処遇改善加算　個票）'!N6</f>
        <v>53580524</v>
      </c>
      <c r="U51" s="833"/>
      <c r="V51" s="833"/>
      <c r="W51" s="833"/>
      <c r="X51" s="833"/>
      <c r="Y51" s="228" t="s">
        <v>58</v>
      </c>
      <c r="AA51" s="161"/>
      <c r="AB51" s="161"/>
      <c r="AC51" s="161"/>
      <c r="AD51" s="161"/>
      <c r="AE51" s="222"/>
      <c r="AF51" s="222"/>
      <c r="AG51" s="222"/>
      <c r="AH51" s="222"/>
      <c r="AI51" s="222"/>
      <c r="AJ51" s="222"/>
      <c r="AK51" s="222"/>
      <c r="AL51" s="222"/>
      <c r="AM51" s="225" t="s">
        <v>92</v>
      </c>
      <c r="AN51" s="225">
        <f>AN50-(COUNTIF('別紙様式3-2（処遇改善加算　個票）'!O:O,"処遇改善加算Ⅲ")+COUNTIF('別紙様式3-2（処遇改善加算　個票）'!V:V, "処遇改善加算Ⅲ"))</f>
        <v>4</v>
      </c>
      <c r="AO51" s="226"/>
      <c r="AP51" s="226"/>
      <c r="AQ51" s="224"/>
    </row>
    <row r="52" spans="1:50" s="223" customFormat="1" ht="30.75" customHeight="1" thickBot="1">
      <c r="A52" s="222"/>
      <c r="B52" s="787" t="s">
        <v>93</v>
      </c>
      <c r="C52" s="788"/>
      <c r="D52" s="788"/>
      <c r="E52" s="788"/>
      <c r="F52" s="788"/>
      <c r="G52" s="788"/>
      <c r="H52" s="788"/>
      <c r="I52" s="788"/>
      <c r="J52" s="788"/>
      <c r="K52" s="788"/>
      <c r="L52" s="788"/>
      <c r="M52" s="788"/>
      <c r="N52" s="788"/>
      <c r="O52" s="788"/>
      <c r="P52" s="788"/>
      <c r="Q52" s="788"/>
      <c r="R52" s="788"/>
      <c r="S52" s="788"/>
      <c r="T52" s="789">
        <v>60000000</v>
      </c>
      <c r="U52" s="790"/>
      <c r="V52" s="790"/>
      <c r="W52" s="790"/>
      <c r="X52" s="791"/>
      <c r="Y52" s="229" t="s">
        <v>58</v>
      </c>
      <c r="Z52" s="161" t="s">
        <v>59</v>
      </c>
      <c r="AA52" s="216" t="str">
        <f>IF(H7="", "", IF(T52&gt;=T51, "○", "×"))</f>
        <v>○</v>
      </c>
      <c r="AB52" s="230"/>
      <c r="AC52" s="230"/>
      <c r="AD52" s="230"/>
      <c r="AE52" s="222"/>
      <c r="AF52" s="222"/>
      <c r="AG52" s="222"/>
      <c r="AH52" s="222"/>
      <c r="AI52" s="222"/>
      <c r="AJ52" s="222"/>
      <c r="AK52" s="222"/>
      <c r="AL52" s="222"/>
      <c r="AM52" s="231" t="s">
        <v>94</v>
      </c>
      <c r="AN52" s="231">
        <f>AN51-(COUNTIF('別紙様式3-2（処遇改善加算　個票）'!O:O,"処遇改善加算Ⅱ")+COUNTIF('別紙様式3-2（処遇改善加算　個票）'!V:V, "処遇改善加算Ⅱ"))</f>
        <v>3</v>
      </c>
      <c r="AO52" s="226"/>
      <c r="AP52" s="226"/>
      <c r="AQ52" s="224"/>
    </row>
    <row r="53" spans="1:50" s="223" customFormat="1" ht="12" customHeight="1">
      <c r="A53" s="22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2"/>
      <c r="AM53" s="233" t="s">
        <v>95</v>
      </c>
      <c r="AN53" s="234">
        <f>COUNTIF('別紙様式3-2（処遇改善加算　個票）'!R14:R113, "○")+COUNTIF('別紙様式3-2（処遇改善加算　個票）'!Y14:Y113, "○")</f>
        <v>8</v>
      </c>
      <c r="AO53" s="226"/>
      <c r="AP53" s="226"/>
      <c r="AT53" s="224"/>
      <c r="AU53" s="224"/>
      <c r="AV53" s="224"/>
      <c r="AW53" s="224"/>
      <c r="AX53" s="224"/>
    </row>
    <row r="54" spans="1:50" ht="18" customHeight="1">
      <c r="A54" s="161"/>
      <c r="B54" s="177" t="s">
        <v>96</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5"/>
      <c r="AN54" s="235"/>
      <c r="AO54" s="236"/>
      <c r="AP54" s="236"/>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2"/>
      <c r="AM55" s="226"/>
      <c r="AN55" s="226"/>
      <c r="AO55" s="235"/>
      <c r="AP55" s="235"/>
    </row>
    <row r="56" spans="1:50" ht="24" customHeight="1" thickBot="1">
      <c r="A56" s="161"/>
      <c r="B56" s="751"/>
      <c r="C56" s="783"/>
      <c r="D56" s="567" t="s">
        <v>97</v>
      </c>
      <c r="E56" s="568"/>
      <c r="F56" s="568"/>
      <c r="G56" s="568"/>
      <c r="H56" s="568"/>
      <c r="I56" s="568"/>
      <c r="J56" s="568"/>
      <c r="K56" s="568"/>
      <c r="L56" s="568"/>
      <c r="M56" s="568"/>
      <c r="N56" s="568"/>
      <c r="O56" s="568"/>
      <c r="P56" s="568"/>
      <c r="Q56" s="568"/>
      <c r="R56" s="568"/>
      <c r="S56" s="568"/>
      <c r="T56" s="568"/>
      <c r="U56" s="568"/>
      <c r="V56" s="568"/>
      <c r="W56" s="568"/>
      <c r="X56" s="568"/>
      <c r="Y56" s="568"/>
      <c r="Z56" s="568"/>
      <c r="AA56" s="568"/>
      <c r="AB56" s="568"/>
      <c r="AC56" s="568"/>
      <c r="AD56" s="568"/>
      <c r="AE56" s="568"/>
      <c r="AF56" s="568"/>
      <c r="AG56" s="568"/>
      <c r="AH56" s="568"/>
      <c r="AI56" s="568"/>
      <c r="AJ56" s="568"/>
      <c r="AK56" s="569"/>
      <c r="AL56" s="165"/>
      <c r="AM56" s="441" t="b">
        <v>1</v>
      </c>
      <c r="AN56" s="226"/>
      <c r="AO56" s="226"/>
      <c r="AP56" s="226"/>
    </row>
    <row r="57" spans="1:50" ht="1.95" customHeight="1">
      <c r="A57" s="161"/>
      <c r="B57" s="165"/>
      <c r="C57" s="165"/>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165"/>
      <c r="AM57" s="226"/>
      <c r="AN57" s="226"/>
      <c r="AO57" s="226"/>
      <c r="AP57" s="226"/>
    </row>
    <row r="58" spans="1:50" ht="6" customHeight="1">
      <c r="A58" s="161"/>
      <c r="B58" s="238"/>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165"/>
      <c r="AB58" s="239"/>
      <c r="AC58" s="239"/>
      <c r="AD58" s="239"/>
      <c r="AE58" s="239"/>
      <c r="AF58" s="239"/>
      <c r="AG58" s="239"/>
      <c r="AH58" s="239"/>
      <c r="AI58" s="239"/>
      <c r="AJ58" s="239"/>
      <c r="AK58" s="239"/>
      <c r="AL58" s="165"/>
      <c r="AM58" s="226"/>
      <c r="AN58" s="226"/>
      <c r="AO58" s="226"/>
      <c r="AP58" s="226"/>
    </row>
    <row r="59" spans="1:50" ht="16.5" customHeight="1" thickBot="1">
      <c r="A59" s="161"/>
      <c r="B59" s="210"/>
      <c r="C59" s="748" t="s">
        <v>98</v>
      </c>
      <c r="D59" s="748"/>
      <c r="E59" s="748"/>
      <c r="F59" s="748"/>
      <c r="G59" s="748"/>
      <c r="H59" s="748"/>
      <c r="I59" s="748"/>
      <c r="J59" s="748"/>
      <c r="K59" s="748"/>
      <c r="L59" s="748"/>
      <c r="M59" s="748"/>
      <c r="N59" s="748"/>
      <c r="O59" s="748"/>
      <c r="P59" s="748"/>
      <c r="Q59" s="748"/>
      <c r="R59" s="748"/>
      <c r="S59" s="748"/>
      <c r="T59" s="748"/>
      <c r="U59" s="210"/>
      <c r="V59" s="210"/>
      <c r="W59" s="210"/>
      <c r="X59" s="210"/>
      <c r="Y59" s="210"/>
      <c r="Z59" s="210"/>
      <c r="AA59" s="210"/>
      <c r="AB59" s="210"/>
      <c r="AC59" s="210"/>
      <c r="AD59" s="198"/>
      <c r="AE59" s="198"/>
      <c r="AF59" s="198"/>
      <c r="AG59" s="198"/>
      <c r="AH59" s="198"/>
      <c r="AI59" s="198"/>
      <c r="AJ59" s="198"/>
      <c r="AK59" s="198"/>
      <c r="AL59" s="165"/>
      <c r="AM59" s="226"/>
      <c r="AN59" s="226"/>
      <c r="AO59" s="226"/>
      <c r="AP59" s="226"/>
    </row>
    <row r="60" spans="1:50" ht="18.75" customHeight="1" thickBot="1">
      <c r="A60" s="161"/>
      <c r="B60" s="165"/>
      <c r="C60" s="751"/>
      <c r="D60" s="752"/>
      <c r="E60" s="743" t="s">
        <v>99</v>
      </c>
      <c r="F60" s="743"/>
      <c r="G60" s="743"/>
      <c r="H60" s="743"/>
      <c r="I60" s="743"/>
      <c r="J60" s="743"/>
      <c r="K60" s="743"/>
      <c r="L60" s="743"/>
      <c r="M60" s="743"/>
      <c r="N60" s="743"/>
      <c r="O60" s="743"/>
      <c r="P60" s="743"/>
      <c r="Q60" s="743"/>
      <c r="R60" s="744"/>
      <c r="S60" s="240" t="s">
        <v>59</v>
      </c>
      <c r="T60" s="216" t="str">
        <f>IF(H7="", "",IF(AM56=TRUE, "", IF(AM60=TRUE,"○","×")))</f>
        <v/>
      </c>
      <c r="U60" s="165"/>
      <c r="V60" s="241"/>
      <c r="W60" s="241"/>
      <c r="X60" s="241"/>
      <c r="Y60" s="241"/>
      <c r="Z60" s="241"/>
      <c r="AA60" s="241"/>
      <c r="AB60" s="241"/>
      <c r="AC60" s="241"/>
      <c r="AD60" s="241"/>
      <c r="AE60" s="241"/>
      <c r="AF60" s="241"/>
      <c r="AG60" s="241"/>
      <c r="AH60" s="241"/>
      <c r="AI60" s="241"/>
      <c r="AJ60" s="241"/>
      <c r="AK60" s="241"/>
      <c r="AL60" s="165"/>
      <c r="AM60" s="441" t="b">
        <v>0</v>
      </c>
      <c r="AN60" s="226"/>
      <c r="AO60" s="226"/>
      <c r="AP60" s="226"/>
    </row>
    <row r="61" spans="1:50" ht="14.25" customHeight="1">
      <c r="A61" s="161"/>
      <c r="B61" s="242"/>
      <c r="C61" s="243" t="s">
        <v>100</v>
      </c>
      <c r="D61" s="244" t="s">
        <v>101</v>
      </c>
      <c r="E61" s="197"/>
      <c r="F61" s="197"/>
      <c r="G61" s="197"/>
      <c r="H61" s="197"/>
      <c r="I61" s="197"/>
      <c r="J61" s="197"/>
      <c r="K61" s="197"/>
      <c r="L61" s="197"/>
      <c r="M61" s="197"/>
      <c r="N61" s="197"/>
      <c r="O61" s="197"/>
      <c r="P61" s="197"/>
      <c r="Q61" s="197"/>
      <c r="R61" s="197"/>
      <c r="S61" s="244"/>
      <c r="T61" s="244"/>
      <c r="U61" s="244"/>
      <c r="V61" s="197"/>
      <c r="W61" s="197"/>
      <c r="X61" s="197"/>
      <c r="Y61" s="197"/>
      <c r="Z61" s="245"/>
      <c r="AA61" s="245"/>
      <c r="AB61" s="245"/>
      <c r="AC61" s="245"/>
      <c r="AD61" s="246"/>
      <c r="AE61" s="246"/>
      <c r="AF61" s="246"/>
      <c r="AG61" s="246"/>
      <c r="AH61" s="178"/>
      <c r="AI61" s="178"/>
      <c r="AJ61" s="178"/>
      <c r="AK61" s="247"/>
      <c r="AL61" s="165"/>
      <c r="AM61" s="226"/>
      <c r="AN61" s="226"/>
      <c r="AO61" s="226"/>
      <c r="AP61" s="226"/>
    </row>
    <row r="62" spans="1:50" ht="14.25" customHeight="1">
      <c r="A62" s="161"/>
      <c r="B62" s="242"/>
      <c r="C62" s="248" t="s">
        <v>102</v>
      </c>
      <c r="D62" s="249" t="s">
        <v>103</v>
      </c>
      <c r="E62" s="249"/>
      <c r="F62" s="249"/>
      <c r="G62" s="249"/>
      <c r="H62" s="249"/>
      <c r="I62" s="249"/>
      <c r="J62" s="249"/>
      <c r="K62" s="249"/>
      <c r="L62" s="249"/>
      <c r="M62" s="249"/>
      <c r="N62" s="249"/>
      <c r="O62" s="249"/>
      <c r="P62" s="249"/>
      <c r="Q62" s="249"/>
      <c r="R62" s="249"/>
      <c r="S62" s="249"/>
      <c r="T62" s="249"/>
      <c r="U62" s="249"/>
      <c r="V62" s="249"/>
      <c r="W62" s="249"/>
      <c r="X62" s="249"/>
      <c r="Y62" s="249"/>
      <c r="Z62" s="250"/>
      <c r="AA62" s="250"/>
      <c r="AB62" s="250"/>
      <c r="AC62" s="250"/>
      <c r="AD62" s="251"/>
      <c r="AE62" s="251"/>
      <c r="AF62" s="251"/>
      <c r="AG62" s="251"/>
      <c r="AH62" s="252"/>
      <c r="AI62" s="252"/>
      <c r="AJ62" s="252"/>
      <c r="AK62" s="253"/>
      <c r="AL62" s="165"/>
      <c r="AM62" s="226"/>
      <c r="AN62" s="226"/>
      <c r="AO62" s="226"/>
      <c r="AP62" s="226"/>
    </row>
    <row r="63" spans="1:50" ht="14.25" customHeight="1">
      <c r="A63" s="161"/>
      <c r="B63" s="242"/>
      <c r="C63" s="254" t="s">
        <v>104</v>
      </c>
      <c r="D63" s="255" t="s">
        <v>105</v>
      </c>
      <c r="E63" s="256"/>
      <c r="F63" s="256"/>
      <c r="G63" s="256"/>
      <c r="H63" s="256"/>
      <c r="I63" s="256"/>
      <c r="J63" s="256"/>
      <c r="K63" s="256"/>
      <c r="L63" s="256"/>
      <c r="M63" s="256"/>
      <c r="N63" s="256"/>
      <c r="O63" s="256"/>
      <c r="P63" s="256"/>
      <c r="Q63" s="256"/>
      <c r="R63" s="256"/>
      <c r="S63" s="256"/>
      <c r="T63" s="256"/>
      <c r="U63" s="256"/>
      <c r="V63" s="256"/>
      <c r="W63" s="256"/>
      <c r="X63" s="256"/>
      <c r="Y63" s="256"/>
      <c r="Z63" s="257"/>
      <c r="AA63" s="257"/>
      <c r="AB63" s="257"/>
      <c r="AC63" s="257"/>
      <c r="AD63" s="258"/>
      <c r="AE63" s="258"/>
      <c r="AF63" s="258"/>
      <c r="AG63" s="258"/>
      <c r="AH63" s="259"/>
      <c r="AI63" s="259"/>
      <c r="AJ63" s="259"/>
      <c r="AK63" s="260"/>
      <c r="AL63" s="261"/>
      <c r="AM63" s="226"/>
      <c r="AN63" s="226"/>
      <c r="AO63" s="226"/>
      <c r="AP63" s="226"/>
    </row>
    <row r="64" spans="1:50" ht="11.25" customHeight="1">
      <c r="A64" s="161"/>
      <c r="B64" s="242"/>
      <c r="C64" s="262"/>
      <c r="D64" s="197"/>
      <c r="E64" s="220"/>
      <c r="F64" s="220"/>
      <c r="G64" s="220"/>
      <c r="H64" s="220"/>
      <c r="I64" s="220"/>
      <c r="J64" s="220"/>
      <c r="K64" s="220"/>
      <c r="L64" s="220"/>
      <c r="M64" s="220"/>
      <c r="N64" s="220"/>
      <c r="O64" s="220"/>
      <c r="P64" s="220"/>
      <c r="Q64" s="220"/>
      <c r="R64" s="220"/>
      <c r="S64" s="220"/>
      <c r="T64" s="220"/>
      <c r="U64" s="220"/>
      <c r="V64" s="220"/>
      <c r="W64" s="220"/>
      <c r="X64" s="220"/>
      <c r="Y64" s="220"/>
      <c r="Z64" s="245"/>
      <c r="AA64" s="245"/>
      <c r="AB64" s="245"/>
      <c r="AC64" s="245"/>
      <c r="AD64" s="246"/>
      <c r="AE64" s="246"/>
      <c r="AF64" s="246"/>
      <c r="AG64" s="246"/>
      <c r="AH64" s="178"/>
      <c r="AI64" s="178"/>
      <c r="AJ64" s="178"/>
      <c r="AK64" s="178"/>
      <c r="AL64" s="261"/>
      <c r="AM64" s="226"/>
      <c r="AN64" s="226"/>
      <c r="AO64" s="226"/>
      <c r="AP64" s="226"/>
    </row>
    <row r="65" spans="1:57" ht="14.25" customHeight="1" thickBot="1">
      <c r="A65" s="161"/>
      <c r="B65" s="165"/>
      <c r="C65" s="748" t="s">
        <v>106</v>
      </c>
      <c r="D65" s="748"/>
      <c r="E65" s="748"/>
      <c r="F65" s="748"/>
      <c r="G65" s="748"/>
      <c r="H65" s="748"/>
      <c r="I65" s="748"/>
      <c r="J65" s="748"/>
      <c r="K65" s="748"/>
      <c r="L65" s="748"/>
      <c r="M65" s="748"/>
      <c r="N65" s="748"/>
      <c r="O65" s="748"/>
      <c r="P65" s="748"/>
      <c r="Q65" s="748"/>
      <c r="R65" s="748"/>
      <c r="S65" s="263"/>
      <c r="T65" s="263"/>
      <c r="U65" s="263"/>
      <c r="V65" s="263"/>
      <c r="W65" s="263"/>
      <c r="X65" s="263"/>
      <c r="Y65" s="263"/>
      <c r="Z65" s="263"/>
      <c r="AA65" s="263"/>
      <c r="AB65" s="263"/>
      <c r="AC65" s="263"/>
      <c r="AD65" s="263"/>
      <c r="AE65" s="263"/>
      <c r="AF65" s="263"/>
      <c r="AG65" s="263"/>
      <c r="AH65" s="263"/>
      <c r="AI65" s="263"/>
      <c r="AJ65" s="263"/>
      <c r="AK65" s="263"/>
      <c r="AL65" s="263"/>
      <c r="AM65" s="226"/>
      <c r="AN65" s="226"/>
      <c r="AO65" s="226"/>
      <c r="AP65" s="226"/>
    </row>
    <row r="66" spans="1:57" ht="21.75" customHeight="1" thickBot="1">
      <c r="A66" s="161"/>
      <c r="B66" s="264"/>
      <c r="C66" s="751"/>
      <c r="D66" s="752"/>
      <c r="E66" s="743" t="s">
        <v>107</v>
      </c>
      <c r="F66" s="743"/>
      <c r="G66" s="743"/>
      <c r="H66" s="743"/>
      <c r="I66" s="743"/>
      <c r="J66" s="743"/>
      <c r="K66" s="743"/>
      <c r="L66" s="743"/>
      <c r="M66" s="743"/>
      <c r="N66" s="743"/>
      <c r="O66" s="743"/>
      <c r="P66" s="743"/>
      <c r="Q66" s="743"/>
      <c r="R66" s="744"/>
      <c r="S66" s="240" t="s">
        <v>59</v>
      </c>
      <c r="T66" s="216" t="str">
        <f>IF(H7="", "",IF(AM56=TRUE,"",IF(AND(AM66=TRUE,OR(AND(AN66=TRUE,J69&lt;&gt;""),AND(AO67=TRUE,J71&lt;&gt;""))),"○","×")))</f>
        <v/>
      </c>
      <c r="U66" s="265"/>
      <c r="V66" s="266"/>
      <c r="W66" s="266"/>
      <c r="X66" s="266"/>
      <c r="Y66" s="266"/>
      <c r="Z66" s="266"/>
      <c r="AA66" s="266"/>
      <c r="AB66" s="266"/>
      <c r="AC66" s="266"/>
      <c r="AD66" s="266"/>
      <c r="AE66" s="266"/>
      <c r="AF66" s="266"/>
      <c r="AG66" s="266"/>
      <c r="AH66" s="266"/>
      <c r="AI66" s="266"/>
      <c r="AJ66" s="266"/>
      <c r="AK66" s="266"/>
      <c r="AL66" s="263"/>
      <c r="AM66" s="441" t="b">
        <v>0</v>
      </c>
      <c r="AN66" s="441" t="b">
        <v>0</v>
      </c>
      <c r="AO66" s="226"/>
      <c r="AP66" s="226"/>
    </row>
    <row r="67" spans="1:57" ht="30.75" customHeight="1" thickBot="1">
      <c r="A67" s="161"/>
      <c r="B67" s="828"/>
      <c r="C67" s="243" t="s">
        <v>100</v>
      </c>
      <c r="D67" s="753" t="s">
        <v>108</v>
      </c>
      <c r="E67" s="754"/>
      <c r="F67" s="754"/>
      <c r="G67" s="754"/>
      <c r="H67" s="755"/>
      <c r="I67" s="755"/>
      <c r="J67" s="755"/>
      <c r="K67" s="755"/>
      <c r="L67" s="755"/>
      <c r="M67" s="755"/>
      <c r="N67" s="755"/>
      <c r="O67" s="755"/>
      <c r="P67" s="755"/>
      <c r="Q67" s="755"/>
      <c r="R67" s="755"/>
      <c r="S67" s="755"/>
      <c r="T67" s="755"/>
      <c r="U67" s="755"/>
      <c r="V67" s="755"/>
      <c r="W67" s="755"/>
      <c r="X67" s="755"/>
      <c r="Y67" s="755"/>
      <c r="Z67" s="755"/>
      <c r="AA67" s="755"/>
      <c r="AB67" s="755"/>
      <c r="AC67" s="755"/>
      <c r="AD67" s="755"/>
      <c r="AE67" s="755"/>
      <c r="AF67" s="755"/>
      <c r="AG67" s="755"/>
      <c r="AH67" s="755"/>
      <c r="AI67" s="755"/>
      <c r="AJ67" s="755"/>
      <c r="AK67" s="756"/>
      <c r="AL67" s="165"/>
      <c r="AM67" s="441" t="b">
        <v>1</v>
      </c>
      <c r="AN67" s="226"/>
      <c r="AO67" s="441" t="b">
        <v>0</v>
      </c>
      <c r="AP67" s="226"/>
    </row>
    <row r="68" spans="1:57" ht="28.5" customHeight="1" thickBot="1">
      <c r="A68" s="161"/>
      <c r="B68" s="828"/>
      <c r="C68" s="603"/>
      <c r="D68" s="605" t="s">
        <v>109</v>
      </c>
      <c r="E68" s="606"/>
      <c r="F68" s="606"/>
      <c r="G68" s="606"/>
      <c r="H68" s="757"/>
      <c r="I68" s="759" t="s">
        <v>56</v>
      </c>
      <c r="J68" s="767" t="s">
        <v>110</v>
      </c>
      <c r="K68" s="768"/>
      <c r="L68" s="768"/>
      <c r="M68" s="768"/>
      <c r="N68" s="768"/>
      <c r="O68" s="768"/>
      <c r="P68" s="768"/>
      <c r="Q68" s="768"/>
      <c r="R68" s="768"/>
      <c r="S68" s="768"/>
      <c r="T68" s="768"/>
      <c r="U68" s="768"/>
      <c r="V68" s="768"/>
      <c r="W68" s="768"/>
      <c r="X68" s="768"/>
      <c r="Y68" s="768"/>
      <c r="Z68" s="768"/>
      <c r="AA68" s="768"/>
      <c r="AB68" s="768"/>
      <c r="AC68" s="768"/>
      <c r="AD68" s="768"/>
      <c r="AE68" s="768"/>
      <c r="AF68" s="768"/>
      <c r="AG68" s="768"/>
      <c r="AH68" s="768"/>
      <c r="AI68" s="768"/>
      <c r="AJ68" s="768"/>
      <c r="AK68" s="769"/>
      <c r="AL68" s="165"/>
      <c r="AM68" s="226"/>
      <c r="AN68" s="226"/>
      <c r="AO68" s="226"/>
      <c r="AP68" s="226"/>
    </row>
    <row r="69" spans="1:57" ht="34.5" customHeight="1" thickBot="1">
      <c r="A69" s="161"/>
      <c r="B69" s="828"/>
      <c r="C69" s="603"/>
      <c r="D69" s="607"/>
      <c r="E69" s="562"/>
      <c r="F69" s="562"/>
      <c r="G69" s="562"/>
      <c r="H69" s="758"/>
      <c r="I69" s="760"/>
      <c r="J69" s="770"/>
      <c r="K69" s="771"/>
      <c r="L69" s="771"/>
      <c r="M69" s="771"/>
      <c r="N69" s="771"/>
      <c r="O69" s="771"/>
      <c r="P69" s="771"/>
      <c r="Q69" s="771"/>
      <c r="R69" s="771"/>
      <c r="S69" s="771"/>
      <c r="T69" s="771"/>
      <c r="U69" s="771"/>
      <c r="V69" s="771"/>
      <c r="W69" s="771"/>
      <c r="X69" s="771"/>
      <c r="Y69" s="771"/>
      <c r="Z69" s="771"/>
      <c r="AA69" s="771"/>
      <c r="AB69" s="771"/>
      <c r="AC69" s="771"/>
      <c r="AD69" s="771"/>
      <c r="AE69" s="771"/>
      <c r="AF69" s="771"/>
      <c r="AG69" s="771"/>
      <c r="AH69" s="771"/>
      <c r="AI69" s="771"/>
      <c r="AJ69" s="771"/>
      <c r="AK69" s="772"/>
      <c r="AL69" s="165"/>
      <c r="AM69" s="165"/>
      <c r="AN69" s="165"/>
      <c r="AO69" s="226"/>
      <c r="AP69" s="226"/>
      <c r="AQ69" s="731" t="s">
        <v>111</v>
      </c>
      <c r="AR69" s="732"/>
      <c r="AS69" s="732"/>
      <c r="AT69" s="732"/>
      <c r="AU69" s="732"/>
      <c r="AV69" s="732"/>
      <c r="AW69" s="732"/>
      <c r="AX69" s="732"/>
      <c r="AY69" s="732"/>
      <c r="AZ69" s="732"/>
      <c r="BA69" s="732"/>
      <c r="BB69" s="732"/>
      <c r="BC69" s="732"/>
      <c r="BD69" s="732"/>
      <c r="BE69" s="733"/>
    </row>
    <row r="70" spans="1:57" ht="15" customHeight="1" thickBot="1">
      <c r="A70" s="161"/>
      <c r="B70" s="828"/>
      <c r="C70" s="603"/>
      <c r="D70" s="607"/>
      <c r="E70" s="562"/>
      <c r="F70" s="562"/>
      <c r="G70" s="562"/>
      <c r="H70" s="776"/>
      <c r="I70" s="778" t="s">
        <v>60</v>
      </c>
      <c r="J70" s="267" t="s">
        <v>112</v>
      </c>
      <c r="K70" s="268"/>
      <c r="L70" s="268"/>
      <c r="M70" s="268"/>
      <c r="N70" s="268"/>
      <c r="O70" s="268"/>
      <c r="P70" s="268"/>
      <c r="Q70" s="268"/>
      <c r="R70" s="268"/>
      <c r="S70" s="780" t="s">
        <v>113</v>
      </c>
      <c r="T70" s="780"/>
      <c r="U70" s="780"/>
      <c r="V70" s="780"/>
      <c r="W70" s="780"/>
      <c r="X70" s="780"/>
      <c r="Y70" s="780"/>
      <c r="Z70" s="780"/>
      <c r="AA70" s="780"/>
      <c r="AB70" s="780"/>
      <c r="AC70" s="780"/>
      <c r="AD70" s="780"/>
      <c r="AE70" s="780"/>
      <c r="AF70" s="780"/>
      <c r="AG70" s="780"/>
      <c r="AH70" s="780"/>
      <c r="AI70" s="780"/>
      <c r="AJ70" s="780"/>
      <c r="AK70" s="781"/>
      <c r="AL70" s="165"/>
      <c r="AM70" s="269"/>
      <c r="AO70" s="165"/>
      <c r="AP70" s="165"/>
    </row>
    <row r="71" spans="1:57" ht="33" customHeight="1" thickBot="1">
      <c r="A71" s="161"/>
      <c r="B71" s="828"/>
      <c r="C71" s="604"/>
      <c r="D71" s="608"/>
      <c r="E71" s="609"/>
      <c r="F71" s="609"/>
      <c r="G71" s="609"/>
      <c r="H71" s="777"/>
      <c r="I71" s="779"/>
      <c r="J71" s="822"/>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65"/>
      <c r="AM71" s="165"/>
      <c r="AN71" s="165"/>
      <c r="AQ71" s="731" t="s">
        <v>111</v>
      </c>
      <c r="AR71" s="732"/>
      <c r="AS71" s="732"/>
      <c r="AT71" s="732"/>
      <c r="AU71" s="732"/>
      <c r="AV71" s="732"/>
      <c r="AW71" s="732"/>
      <c r="AX71" s="732"/>
      <c r="AY71" s="732"/>
      <c r="AZ71" s="732"/>
      <c r="BA71" s="732"/>
      <c r="BB71" s="732"/>
      <c r="BC71" s="732"/>
      <c r="BD71" s="732"/>
      <c r="BE71" s="733"/>
    </row>
    <row r="72" spans="1:57" ht="16.5" customHeight="1">
      <c r="A72" s="161"/>
      <c r="B72" s="270"/>
      <c r="C72" s="271" t="s">
        <v>102</v>
      </c>
      <c r="D72" s="255" t="s">
        <v>114</v>
      </c>
      <c r="E72" s="272"/>
      <c r="F72" s="272"/>
      <c r="G72" s="272"/>
      <c r="H72" s="256"/>
      <c r="I72" s="256"/>
      <c r="J72" s="256"/>
      <c r="K72" s="256"/>
      <c r="L72" s="256"/>
      <c r="M72" s="256"/>
      <c r="N72" s="256"/>
      <c r="O72" s="256"/>
      <c r="P72" s="256"/>
      <c r="Q72" s="256"/>
      <c r="R72" s="256"/>
      <c r="S72" s="256"/>
      <c r="T72" s="256"/>
      <c r="U72" s="256"/>
      <c r="V72" s="256"/>
      <c r="W72" s="256"/>
      <c r="X72" s="256"/>
      <c r="Y72" s="256"/>
      <c r="Z72" s="257"/>
      <c r="AA72" s="257"/>
      <c r="AB72" s="257"/>
      <c r="AC72" s="257"/>
      <c r="AD72" s="258"/>
      <c r="AE72" s="258"/>
      <c r="AF72" s="258"/>
      <c r="AG72" s="258"/>
      <c r="AH72" s="259"/>
      <c r="AI72" s="259"/>
      <c r="AJ72" s="259"/>
      <c r="AK72" s="273"/>
      <c r="AL72" s="261"/>
      <c r="AM72" s="269"/>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9"/>
    </row>
    <row r="74" spans="1:57" ht="18.75" customHeight="1">
      <c r="A74" s="161"/>
      <c r="B74" s="177" t="s">
        <v>115</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2" customHeight="1" thickBot="1">
      <c r="A76" s="161"/>
      <c r="B76" s="274"/>
      <c r="C76" s="567" t="s">
        <v>116</v>
      </c>
      <c r="D76" s="568"/>
      <c r="E76" s="568"/>
      <c r="F76" s="568"/>
      <c r="G76" s="568"/>
      <c r="H76" s="568"/>
      <c r="I76" s="568"/>
      <c r="J76" s="568"/>
      <c r="K76" s="568"/>
      <c r="L76" s="568"/>
      <c r="M76" s="568"/>
      <c r="N76" s="568"/>
      <c r="O76" s="568"/>
      <c r="P76" s="568"/>
      <c r="Q76" s="568"/>
      <c r="R76" s="568"/>
      <c r="S76" s="568"/>
      <c r="T76" s="568"/>
      <c r="U76" s="568"/>
      <c r="V76" s="568"/>
      <c r="W76" s="568"/>
      <c r="X76" s="568"/>
      <c r="Y76" s="568"/>
      <c r="Z76" s="568"/>
      <c r="AA76" s="568"/>
      <c r="AB76" s="568"/>
      <c r="AC76" s="568"/>
      <c r="AD76" s="568"/>
      <c r="AE76" s="568"/>
      <c r="AF76" s="568"/>
      <c r="AG76" s="568"/>
      <c r="AH76" s="568"/>
      <c r="AI76" s="568"/>
      <c r="AJ76" s="568"/>
      <c r="AK76" s="569"/>
      <c r="AL76" s="275"/>
      <c r="AM76" s="440" t="b">
        <v>0</v>
      </c>
      <c r="AN76" s="276"/>
    </row>
    <row r="77" spans="1:57" s="161" customFormat="1" ht="6" customHeight="1" thickBot="1">
      <c r="B77" s="246"/>
      <c r="C77" s="277"/>
      <c r="D77" s="277"/>
      <c r="E77" s="277"/>
      <c r="F77" s="277"/>
      <c r="G77" s="277"/>
      <c r="H77" s="277"/>
      <c r="I77" s="277"/>
      <c r="J77" s="277"/>
      <c r="K77" s="277"/>
      <c r="L77" s="277"/>
      <c r="M77" s="277"/>
      <c r="N77" s="277"/>
      <c r="O77" s="277"/>
      <c r="P77" s="277"/>
      <c r="Q77" s="277"/>
      <c r="R77" s="277"/>
      <c r="S77" s="277"/>
      <c r="T77" s="277"/>
      <c r="U77" s="277"/>
      <c r="V77" s="277"/>
      <c r="W77" s="277"/>
      <c r="Y77" s="278"/>
      <c r="Z77" s="275"/>
      <c r="AA77" s="275"/>
      <c r="AB77" s="275"/>
      <c r="AC77" s="275"/>
      <c r="AD77" s="275"/>
      <c r="AE77" s="275"/>
      <c r="AF77" s="275"/>
      <c r="AG77" s="275"/>
      <c r="AH77" s="275"/>
      <c r="AI77" s="275"/>
      <c r="AJ77" s="275"/>
      <c r="AK77" s="275"/>
      <c r="AL77" s="275"/>
      <c r="AM77" s="279"/>
      <c r="AN77" s="279"/>
      <c r="AO77" s="276"/>
      <c r="AP77" s="276"/>
    </row>
    <row r="78" spans="1:57" ht="18" customHeight="1" thickBot="1">
      <c r="A78" s="161"/>
      <c r="B78" s="751"/>
      <c r="C78" s="752"/>
      <c r="D78" s="826" t="s">
        <v>107</v>
      </c>
      <c r="E78" s="826"/>
      <c r="F78" s="826"/>
      <c r="G78" s="826"/>
      <c r="H78" s="826"/>
      <c r="I78" s="826"/>
      <c r="J78" s="826"/>
      <c r="K78" s="826"/>
      <c r="L78" s="826"/>
      <c r="M78" s="826"/>
      <c r="N78" s="826"/>
      <c r="O78" s="826"/>
      <c r="P78" s="826"/>
      <c r="Q78" s="827"/>
      <c r="R78" s="280" t="s">
        <v>59</v>
      </c>
      <c r="S78" s="216" t="str">
        <f>IF(OR(H7="",AN50=0), "", IF(AM76=TRUE,"",IF(AM79="記入不要","",IF(AND(AM80=TRUE,OR(AN80=TRUE,AO80=TRUE,AP80=TRUE)),"○","×"))))</f>
        <v>×</v>
      </c>
      <c r="T78" s="281"/>
      <c r="U78" s="282"/>
      <c r="V78" s="275"/>
      <c r="W78" s="275"/>
      <c r="X78" s="275"/>
      <c r="Y78" s="275"/>
      <c r="Z78" s="275"/>
      <c r="AA78" s="275"/>
      <c r="AB78" s="275"/>
      <c r="AC78" s="275"/>
      <c r="AD78" s="275"/>
      <c r="AE78" s="275"/>
      <c r="AF78" s="275"/>
      <c r="AG78" s="275"/>
      <c r="AH78" s="275"/>
      <c r="AI78" s="275"/>
      <c r="AJ78" s="275"/>
      <c r="AK78" s="275"/>
      <c r="AL78" s="275"/>
      <c r="AM78" s="276"/>
      <c r="AN78" s="276"/>
      <c r="AO78" s="279"/>
      <c r="AP78" s="279"/>
    </row>
    <row r="79" spans="1:57" ht="27.75" customHeight="1" thickBot="1">
      <c r="A79" s="161"/>
      <c r="B79" s="243" t="s">
        <v>100</v>
      </c>
      <c r="C79" s="601" t="s">
        <v>117</v>
      </c>
      <c r="D79" s="577"/>
      <c r="E79" s="577"/>
      <c r="F79" s="577"/>
      <c r="G79" s="577"/>
      <c r="H79" s="577"/>
      <c r="I79" s="577"/>
      <c r="J79" s="577"/>
      <c r="K79" s="577"/>
      <c r="L79" s="577"/>
      <c r="M79" s="577"/>
      <c r="N79" s="577"/>
      <c r="O79" s="577"/>
      <c r="P79" s="577"/>
      <c r="Q79" s="577"/>
      <c r="R79" s="577"/>
      <c r="S79" s="580"/>
      <c r="T79" s="577"/>
      <c r="U79" s="577"/>
      <c r="V79" s="577"/>
      <c r="W79" s="577"/>
      <c r="X79" s="577"/>
      <c r="Y79" s="577"/>
      <c r="Z79" s="577"/>
      <c r="AA79" s="577"/>
      <c r="AB79" s="577"/>
      <c r="AC79" s="577"/>
      <c r="AD79" s="577"/>
      <c r="AE79" s="577"/>
      <c r="AF79" s="577"/>
      <c r="AG79" s="577"/>
      <c r="AH79" s="577"/>
      <c r="AI79" s="577"/>
      <c r="AJ79" s="577"/>
      <c r="AK79" s="602"/>
      <c r="AL79" s="165"/>
      <c r="AM79" s="283"/>
      <c r="AN79" s="276"/>
      <c r="AO79" s="276"/>
      <c r="AP79" s="276"/>
    </row>
    <row r="80" spans="1:57" ht="27" customHeight="1">
      <c r="A80" s="161"/>
      <c r="B80" s="603"/>
      <c r="C80" s="605" t="s">
        <v>118</v>
      </c>
      <c r="D80" s="606"/>
      <c r="E80" s="606"/>
      <c r="F80" s="606"/>
      <c r="G80" s="284"/>
      <c r="H80" s="285" t="s">
        <v>56</v>
      </c>
      <c r="I80" s="815" t="s">
        <v>119</v>
      </c>
      <c r="J80" s="816"/>
      <c r="K80" s="816"/>
      <c r="L80" s="816"/>
      <c r="M80" s="816"/>
      <c r="N80" s="816"/>
      <c r="O80" s="816"/>
      <c r="P80" s="816"/>
      <c r="Q80" s="816"/>
      <c r="R80" s="816"/>
      <c r="S80" s="816"/>
      <c r="T80" s="816"/>
      <c r="U80" s="816"/>
      <c r="V80" s="816"/>
      <c r="W80" s="816"/>
      <c r="X80" s="816"/>
      <c r="Y80" s="816"/>
      <c r="Z80" s="816"/>
      <c r="AA80" s="816"/>
      <c r="AB80" s="816"/>
      <c r="AC80" s="816"/>
      <c r="AD80" s="816"/>
      <c r="AE80" s="816"/>
      <c r="AF80" s="816"/>
      <c r="AG80" s="816"/>
      <c r="AH80" s="816"/>
      <c r="AI80" s="816"/>
      <c r="AJ80" s="816"/>
      <c r="AK80" s="817"/>
      <c r="AL80" s="165"/>
      <c r="AM80" s="438" t="b">
        <v>0</v>
      </c>
      <c r="AN80" s="440" t="b">
        <v>0</v>
      </c>
      <c r="AO80" s="438" t="b">
        <v>0</v>
      </c>
      <c r="AP80" s="438" t="b">
        <v>0</v>
      </c>
    </row>
    <row r="81" spans="1:57" ht="37.5" customHeight="1">
      <c r="A81" s="161"/>
      <c r="B81" s="603"/>
      <c r="C81" s="607"/>
      <c r="D81" s="562"/>
      <c r="E81" s="562"/>
      <c r="F81" s="562"/>
      <c r="G81" s="286"/>
      <c r="H81" s="287" t="s">
        <v>60</v>
      </c>
      <c r="I81" s="818" t="s">
        <v>120</v>
      </c>
      <c r="J81" s="589"/>
      <c r="K81" s="589"/>
      <c r="L81" s="589"/>
      <c r="M81" s="589"/>
      <c r="N81" s="589"/>
      <c r="O81" s="589"/>
      <c r="P81" s="589"/>
      <c r="Q81" s="589"/>
      <c r="R81" s="589"/>
      <c r="S81" s="589"/>
      <c r="T81" s="589"/>
      <c r="U81" s="589"/>
      <c r="V81" s="589"/>
      <c r="W81" s="589"/>
      <c r="X81" s="589"/>
      <c r="Y81" s="589"/>
      <c r="Z81" s="589"/>
      <c r="AA81" s="589"/>
      <c r="AB81" s="589"/>
      <c r="AC81" s="589"/>
      <c r="AD81" s="589"/>
      <c r="AE81" s="589"/>
      <c r="AF81" s="589"/>
      <c r="AG81" s="589"/>
      <c r="AH81" s="589"/>
      <c r="AI81" s="589"/>
      <c r="AJ81" s="589"/>
      <c r="AK81" s="590"/>
      <c r="AL81" s="165"/>
      <c r="AM81" s="269"/>
    </row>
    <row r="82" spans="1:57" ht="36" customHeight="1" thickBot="1">
      <c r="A82" s="161"/>
      <c r="B82" s="604"/>
      <c r="C82" s="608"/>
      <c r="D82" s="609"/>
      <c r="E82" s="609"/>
      <c r="F82" s="609"/>
      <c r="G82" s="288"/>
      <c r="H82" s="289" t="s">
        <v>121</v>
      </c>
      <c r="I82" s="819" t="s">
        <v>122</v>
      </c>
      <c r="J82" s="820"/>
      <c r="K82" s="820"/>
      <c r="L82" s="820"/>
      <c r="M82" s="820"/>
      <c r="N82" s="820"/>
      <c r="O82" s="820"/>
      <c r="P82" s="820"/>
      <c r="Q82" s="820"/>
      <c r="R82" s="820"/>
      <c r="S82" s="820"/>
      <c r="T82" s="820"/>
      <c r="U82" s="820"/>
      <c r="V82" s="820"/>
      <c r="W82" s="820"/>
      <c r="X82" s="820"/>
      <c r="Y82" s="820"/>
      <c r="Z82" s="820"/>
      <c r="AA82" s="820"/>
      <c r="AB82" s="820"/>
      <c r="AC82" s="820"/>
      <c r="AD82" s="820"/>
      <c r="AE82" s="820"/>
      <c r="AF82" s="820"/>
      <c r="AG82" s="820"/>
      <c r="AH82" s="820"/>
      <c r="AI82" s="820"/>
      <c r="AJ82" s="820"/>
      <c r="AK82" s="821"/>
      <c r="AL82" s="165"/>
      <c r="AM82" s="269"/>
    </row>
    <row r="83" spans="1:57" ht="21" customHeight="1">
      <c r="A83" s="161"/>
      <c r="B83" s="290" t="s">
        <v>102</v>
      </c>
      <c r="C83" s="658" t="s">
        <v>123</v>
      </c>
      <c r="D83" s="659"/>
      <c r="E83" s="659"/>
      <c r="F83" s="659"/>
      <c r="G83" s="659"/>
      <c r="H83" s="659"/>
      <c r="I83" s="659"/>
      <c r="J83" s="659"/>
      <c r="K83" s="659"/>
      <c r="L83" s="659"/>
      <c r="M83" s="659"/>
      <c r="N83" s="659"/>
      <c r="O83" s="659"/>
      <c r="P83" s="659"/>
      <c r="Q83" s="659"/>
      <c r="R83" s="659"/>
      <c r="S83" s="659"/>
      <c r="T83" s="659"/>
      <c r="U83" s="659"/>
      <c r="V83" s="659"/>
      <c r="W83" s="659"/>
      <c r="X83" s="659"/>
      <c r="Y83" s="659"/>
      <c r="Z83" s="659"/>
      <c r="AA83" s="659"/>
      <c r="AB83" s="659"/>
      <c r="AC83" s="659"/>
      <c r="AD83" s="659"/>
      <c r="AE83" s="659"/>
      <c r="AF83" s="659"/>
      <c r="AG83" s="659"/>
      <c r="AH83" s="659"/>
      <c r="AI83" s="659"/>
      <c r="AJ83" s="659"/>
      <c r="AK83" s="660"/>
      <c r="AL83" s="261"/>
      <c r="AM83" s="269"/>
    </row>
    <row r="84" spans="1:57" ht="6" customHeight="1">
      <c r="A84" s="161"/>
      <c r="B84" s="291"/>
      <c r="C84" s="291"/>
      <c r="D84" s="291"/>
      <c r="E84" s="291"/>
      <c r="F84" s="291"/>
      <c r="G84" s="291"/>
      <c r="H84" s="291"/>
      <c r="I84" s="291"/>
      <c r="J84" s="291"/>
      <c r="K84" s="291"/>
      <c r="L84" s="291"/>
      <c r="M84" s="291"/>
      <c r="N84" s="291"/>
      <c r="O84" s="291"/>
      <c r="P84" s="291"/>
      <c r="Q84" s="291"/>
      <c r="R84" s="291"/>
      <c r="S84" s="291"/>
      <c r="T84" s="291"/>
      <c r="U84" s="210"/>
      <c r="V84" s="26"/>
      <c r="W84" s="26"/>
      <c r="X84" s="26"/>
      <c r="Y84" s="27"/>
      <c r="Z84" s="28"/>
      <c r="AA84" s="27"/>
      <c r="AB84" s="292"/>
      <c r="AC84" s="293"/>
      <c r="AD84" s="294"/>
      <c r="AE84" s="294"/>
      <c r="AF84" s="295"/>
      <c r="AG84" s="219"/>
      <c r="AH84" s="296"/>
      <c r="AI84" s="297"/>
      <c r="AJ84" s="230"/>
      <c r="AK84" s="230"/>
      <c r="AL84" s="230"/>
      <c r="AM84" s="269"/>
    </row>
    <row r="85" spans="1:57" s="166" customFormat="1" ht="21.75" customHeight="1">
      <c r="A85" s="165"/>
      <c r="B85" s="810" t="s">
        <v>124</v>
      </c>
      <c r="C85" s="810"/>
      <c r="D85" s="810"/>
      <c r="E85" s="810"/>
      <c r="F85" s="810"/>
      <c r="G85" s="810"/>
      <c r="H85" s="810"/>
      <c r="I85" s="810"/>
      <c r="J85" s="810"/>
      <c r="K85" s="810"/>
      <c r="L85" s="810"/>
      <c r="M85" s="810"/>
      <c r="N85" s="810"/>
      <c r="O85" s="810"/>
      <c r="P85" s="810"/>
      <c r="Q85" s="810"/>
      <c r="R85" s="810"/>
      <c r="S85" s="810"/>
      <c r="T85" s="810"/>
      <c r="U85" s="810"/>
      <c r="V85" s="810"/>
      <c r="W85" s="810"/>
      <c r="X85" s="810"/>
      <c r="Y85" s="810"/>
      <c r="Z85" s="810"/>
      <c r="AA85" s="810"/>
      <c r="AB85" s="810"/>
      <c r="AC85" s="810"/>
      <c r="AD85" s="810"/>
      <c r="AE85" s="810"/>
      <c r="AF85" s="810"/>
      <c r="AG85" s="810"/>
      <c r="AH85" s="810"/>
      <c r="AI85" s="810"/>
      <c r="AJ85" s="810"/>
      <c r="AK85" s="810"/>
      <c r="AL85" s="165"/>
      <c r="AM85" s="298"/>
    </row>
    <row r="86" spans="1:57" s="166" customFormat="1" ht="6" customHeight="1" thickBot="1">
      <c r="A86" s="165"/>
      <c r="B86" s="277"/>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165"/>
      <c r="AM86" s="298"/>
    </row>
    <row r="87" spans="1:57" ht="27.75" customHeight="1" thickBot="1">
      <c r="A87" s="161"/>
      <c r="B87" s="836" t="s">
        <v>125</v>
      </c>
      <c r="C87" s="837"/>
      <c r="D87" s="837"/>
      <c r="E87" s="837"/>
      <c r="F87" s="837"/>
      <c r="G87" s="837"/>
      <c r="H87" s="837"/>
      <c r="I87" s="837"/>
      <c r="J87" s="837"/>
      <c r="K87" s="837"/>
      <c r="L87" s="837"/>
      <c r="M87" s="837"/>
      <c r="N87" s="837"/>
      <c r="O87" s="837"/>
      <c r="P87" s="837"/>
      <c r="Q87" s="838"/>
      <c r="R87" s="190" t="s">
        <v>126</v>
      </c>
      <c r="S87" s="300" t="str">
        <f>'別紙様式3-2（処遇改善加算　個票）'!Z5</f>
        <v>○</v>
      </c>
      <c r="T87" s="807" t="s">
        <v>127</v>
      </c>
      <c r="U87" s="808"/>
      <c r="V87" s="808"/>
      <c r="W87" s="808"/>
      <c r="X87" s="808"/>
      <c r="Y87" s="808"/>
      <c r="Z87" s="808"/>
      <c r="AA87" s="808"/>
      <c r="AB87" s="808"/>
      <c r="AC87" s="808"/>
      <c r="AD87" s="808"/>
      <c r="AE87" s="808"/>
      <c r="AF87" s="809"/>
      <c r="AG87" s="198"/>
      <c r="AH87" s="198"/>
      <c r="AI87" s="198"/>
      <c r="AJ87" s="198"/>
      <c r="AK87" s="161"/>
      <c r="AL87" s="161"/>
      <c r="AM87" s="438" t="str">
        <f>IF(COUNTIF(S87:S88, "×")&gt;0, "設定できない", "要件を満たす")</f>
        <v>要件を満たす</v>
      </c>
      <c r="AX87" s="172"/>
    </row>
    <row r="88" spans="1:57" ht="27.75" customHeight="1" thickBot="1">
      <c r="A88" s="161"/>
      <c r="B88" s="836" t="s">
        <v>128</v>
      </c>
      <c r="C88" s="837"/>
      <c r="D88" s="837"/>
      <c r="E88" s="837"/>
      <c r="F88" s="837"/>
      <c r="G88" s="837"/>
      <c r="H88" s="837"/>
      <c r="I88" s="837"/>
      <c r="J88" s="837"/>
      <c r="K88" s="837"/>
      <c r="L88" s="837"/>
      <c r="M88" s="837"/>
      <c r="N88" s="837"/>
      <c r="O88" s="837"/>
      <c r="P88" s="837"/>
      <c r="Q88" s="838"/>
      <c r="R88" s="190" t="s">
        <v>126</v>
      </c>
      <c r="S88" s="300" t="str">
        <f>'別紙様式3-2（処遇改善加算　個票）'!Z7</f>
        <v>○</v>
      </c>
      <c r="T88" s="807" t="s">
        <v>129</v>
      </c>
      <c r="U88" s="808"/>
      <c r="V88" s="808"/>
      <c r="W88" s="808"/>
      <c r="X88" s="808"/>
      <c r="Y88" s="808"/>
      <c r="Z88" s="808"/>
      <c r="AA88" s="808"/>
      <c r="AB88" s="808"/>
      <c r="AC88" s="808"/>
      <c r="AD88" s="808"/>
      <c r="AE88" s="808"/>
      <c r="AF88" s="809"/>
      <c r="AG88" s="198"/>
      <c r="AH88" s="198"/>
      <c r="AI88" s="198"/>
      <c r="AJ88" s="198"/>
      <c r="AK88" s="161"/>
      <c r="AL88" s="161"/>
      <c r="AM88" s="276"/>
      <c r="AY88" s="172"/>
    </row>
    <row r="89" spans="1:57" ht="5.4" customHeight="1" thickBot="1">
      <c r="A89" s="161"/>
      <c r="B89" s="242"/>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6"/>
      <c r="AT89" s="172"/>
      <c r="AU89" s="172"/>
      <c r="AV89" s="172"/>
      <c r="AW89" s="172"/>
      <c r="AX89" s="172"/>
    </row>
    <row r="90" spans="1:57" ht="20.399999999999999" customHeight="1" thickBot="1">
      <c r="A90" s="161"/>
      <c r="B90" s="301" t="s">
        <v>130</v>
      </c>
      <c r="D90" s="302"/>
      <c r="E90" s="302"/>
      <c r="F90" s="302"/>
      <c r="G90" s="302"/>
      <c r="H90" s="302"/>
      <c r="I90" s="302"/>
      <c r="J90" s="302"/>
      <c r="K90" s="302"/>
      <c r="L90" s="302"/>
      <c r="M90" s="302"/>
      <c r="N90" s="302"/>
      <c r="O90" s="302"/>
      <c r="P90" s="302"/>
      <c r="Q90" s="198"/>
      <c r="R90" s="198"/>
      <c r="S90" s="198"/>
      <c r="T90" s="198"/>
      <c r="U90" s="198"/>
      <c r="V90" s="198"/>
      <c r="W90" s="198"/>
      <c r="X90" s="198"/>
      <c r="Y90" s="198"/>
      <c r="Z90" s="198"/>
      <c r="AA90" s="198"/>
      <c r="AB90" s="198"/>
      <c r="AC90" s="198"/>
      <c r="AD90" s="198"/>
      <c r="AE90" s="198"/>
      <c r="AF90" s="198"/>
      <c r="AG90" s="198"/>
      <c r="AH90" s="198"/>
      <c r="AI90" s="198"/>
      <c r="AJ90" s="198"/>
      <c r="AK90" s="216" t="str">
        <f>IF(OR(H7="",AND(S87="", S88="")),"",IF(AND(S87="○",S88="○"),"",IF(OR(AM92=TRUE,AM93=TRUE,AM94=TRUE,AND(AM95=TRUE,G95&lt;&gt;"")),"○","×")))</f>
        <v/>
      </c>
      <c r="AL90" s="161"/>
      <c r="AM90" s="439" t="b">
        <f>IF(AND(S87="○", S88="○"), TRUE, FALSE)</f>
        <v>1</v>
      </c>
      <c r="AX90" s="172"/>
      <c r="AZ90" s="303"/>
      <c r="BA90" s="303"/>
    </row>
    <row r="91" spans="1:57" ht="19.95" customHeight="1" thickBot="1">
      <c r="A91" s="165"/>
      <c r="B91" s="304" t="s">
        <v>131</v>
      </c>
      <c r="C91" s="305"/>
      <c r="D91" s="306"/>
      <c r="E91" s="307"/>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9"/>
      <c r="AL91" s="165"/>
      <c r="AM91" s="279"/>
      <c r="AN91" s="279"/>
      <c r="AO91" s="279"/>
      <c r="AP91" s="279"/>
      <c r="AQ91" s="731" t="s">
        <v>132</v>
      </c>
      <c r="AR91" s="732"/>
      <c r="AS91" s="732"/>
      <c r="AT91" s="732"/>
      <c r="AU91" s="732"/>
      <c r="AV91" s="732"/>
      <c r="AW91" s="732"/>
      <c r="AX91" s="732"/>
      <c r="AY91" s="732"/>
      <c r="AZ91" s="732"/>
      <c r="BA91" s="732"/>
      <c r="BB91" s="732"/>
      <c r="BC91" s="732"/>
      <c r="BD91" s="732"/>
      <c r="BE91" s="733"/>
    </row>
    <row r="92" spans="1:57" s="166" customFormat="1" ht="18" customHeight="1">
      <c r="A92" s="165"/>
      <c r="B92" s="310"/>
      <c r="C92" s="311"/>
      <c r="D92" s="178" t="s">
        <v>133</v>
      </c>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180"/>
      <c r="AJ92" s="165"/>
      <c r="AK92" s="312"/>
      <c r="AL92" s="165"/>
      <c r="AM92" s="438" t="b">
        <v>0</v>
      </c>
      <c r="AN92" s="313"/>
      <c r="AO92" s="313"/>
      <c r="AP92" s="313"/>
      <c r="AQ92" s="313"/>
      <c r="AR92" s="313"/>
      <c r="AS92" s="313"/>
      <c r="AT92" s="313"/>
      <c r="AU92" s="313"/>
      <c r="AV92" s="314"/>
      <c r="AW92" s="171"/>
    </row>
    <row r="93" spans="1:57" s="166" customFormat="1" ht="16.5" customHeight="1">
      <c r="A93" s="165"/>
      <c r="B93" s="310"/>
      <c r="C93" s="315"/>
      <c r="D93" s="178" t="s">
        <v>134</v>
      </c>
      <c r="E93" s="316"/>
      <c r="F93" s="316"/>
      <c r="G93" s="316"/>
      <c r="H93" s="316"/>
      <c r="I93" s="316"/>
      <c r="J93" s="316"/>
      <c r="K93" s="316"/>
      <c r="L93" s="316"/>
      <c r="M93" s="316"/>
      <c r="N93" s="316"/>
      <c r="O93" s="316"/>
      <c r="P93" s="316"/>
      <c r="Q93" s="316"/>
      <c r="R93" s="316"/>
      <c r="S93" s="316"/>
      <c r="T93" s="246"/>
      <c r="U93" s="246"/>
      <c r="V93" s="246"/>
      <c r="W93" s="246"/>
      <c r="X93" s="246"/>
      <c r="Y93" s="246"/>
      <c r="Z93" s="246"/>
      <c r="AA93" s="246"/>
      <c r="AB93" s="246"/>
      <c r="AC93" s="246"/>
      <c r="AD93" s="246"/>
      <c r="AE93" s="246"/>
      <c r="AF93" s="246"/>
      <c r="AG93" s="246"/>
      <c r="AH93" s="246"/>
      <c r="AI93" s="180"/>
      <c r="AJ93" s="165"/>
      <c r="AK93" s="312"/>
      <c r="AL93" s="165"/>
      <c r="AM93" s="438" t="b">
        <v>0</v>
      </c>
      <c r="AN93" s="313"/>
      <c r="AO93" s="313"/>
      <c r="AP93" s="313"/>
      <c r="AQ93" s="313"/>
      <c r="AR93" s="313"/>
      <c r="AS93" s="313"/>
      <c r="AT93" s="313"/>
      <c r="AU93" s="314"/>
      <c r="AV93" s="171"/>
    </row>
    <row r="94" spans="1:57" s="166" customFormat="1" ht="16.2" customHeight="1" thickBot="1">
      <c r="A94" s="165"/>
      <c r="B94" s="310"/>
      <c r="C94" s="315"/>
      <c r="D94" s="825" t="s">
        <v>135</v>
      </c>
      <c r="E94" s="825"/>
      <c r="F94" s="825"/>
      <c r="G94" s="825"/>
      <c r="H94" s="825"/>
      <c r="I94" s="825"/>
      <c r="J94" s="825"/>
      <c r="K94" s="825"/>
      <c r="L94" s="825"/>
      <c r="M94" s="825"/>
      <c r="N94" s="825"/>
      <c r="O94" s="825"/>
      <c r="P94" s="825"/>
      <c r="Q94" s="825"/>
      <c r="R94" s="825"/>
      <c r="S94" s="825"/>
      <c r="T94" s="825"/>
      <c r="U94" s="825"/>
      <c r="V94" s="825"/>
      <c r="W94" s="825"/>
      <c r="X94" s="825"/>
      <c r="Y94" s="825"/>
      <c r="Z94" s="825"/>
      <c r="AA94" s="825"/>
      <c r="AB94" s="825"/>
      <c r="AC94" s="825"/>
      <c r="AD94" s="825"/>
      <c r="AE94" s="825"/>
      <c r="AF94" s="825"/>
      <c r="AG94" s="825"/>
      <c r="AH94" s="825"/>
      <c r="AI94" s="825"/>
      <c r="AJ94" s="165"/>
      <c r="AK94" s="312"/>
      <c r="AL94" s="317"/>
      <c r="AM94" s="438" t="b">
        <v>0</v>
      </c>
      <c r="AN94" s="313"/>
      <c r="AO94" s="313"/>
      <c r="AP94" s="313"/>
      <c r="AQ94" s="313"/>
      <c r="AR94" s="313"/>
      <c r="AS94" s="313"/>
      <c r="AT94" s="313"/>
      <c r="AU94" s="314"/>
      <c r="AV94" s="171"/>
    </row>
    <row r="95" spans="1:57" s="166" customFormat="1" ht="33" customHeight="1" thickBot="1">
      <c r="A95" s="165"/>
      <c r="B95" s="318"/>
      <c r="C95" s="319"/>
      <c r="D95" s="320" t="s">
        <v>136</v>
      </c>
      <c r="E95" s="321"/>
      <c r="F95" s="322"/>
      <c r="G95" s="831"/>
      <c r="H95" s="831"/>
      <c r="I95" s="831"/>
      <c r="J95" s="831"/>
      <c r="K95" s="831"/>
      <c r="L95" s="831"/>
      <c r="M95" s="831"/>
      <c r="N95" s="831"/>
      <c r="O95" s="831"/>
      <c r="P95" s="831"/>
      <c r="Q95" s="831"/>
      <c r="R95" s="831"/>
      <c r="S95" s="831"/>
      <c r="T95" s="831"/>
      <c r="U95" s="831"/>
      <c r="V95" s="831"/>
      <c r="W95" s="831"/>
      <c r="X95" s="831"/>
      <c r="Y95" s="831"/>
      <c r="Z95" s="831"/>
      <c r="AA95" s="831"/>
      <c r="AB95" s="831"/>
      <c r="AC95" s="831"/>
      <c r="AD95" s="831"/>
      <c r="AE95" s="831"/>
      <c r="AF95" s="831"/>
      <c r="AG95" s="831"/>
      <c r="AH95" s="831"/>
      <c r="AI95" s="831"/>
      <c r="AJ95" s="831"/>
      <c r="AK95" s="323" t="s">
        <v>137</v>
      </c>
      <c r="AL95" s="165"/>
      <c r="AM95" s="438" t="b">
        <v>0</v>
      </c>
      <c r="AN95" s="324"/>
      <c r="AO95" s="324"/>
      <c r="AQ95" s="829" t="s">
        <v>138</v>
      </c>
      <c r="AR95" s="829"/>
      <c r="AS95" s="829"/>
      <c r="AT95" s="829"/>
      <c r="AU95" s="829"/>
      <c r="AV95" s="829"/>
      <c r="AW95" s="829"/>
      <c r="AX95" s="829"/>
      <c r="AY95" s="829"/>
      <c r="AZ95" s="829"/>
      <c r="BA95" s="829"/>
      <c r="BB95" s="829"/>
      <c r="BC95" s="829"/>
      <c r="BD95" s="829"/>
      <c r="BE95" s="830"/>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6"/>
      <c r="AN96" s="325"/>
      <c r="AO96" s="325"/>
      <c r="AP96" s="325"/>
      <c r="AQ96" s="325"/>
      <c r="AR96" s="325"/>
      <c r="AS96" s="325"/>
      <c r="AT96" s="325"/>
      <c r="AU96" s="325"/>
      <c r="AV96" s="325"/>
      <c r="AW96" s="325"/>
      <c r="AX96" s="325"/>
      <c r="AY96" s="325"/>
      <c r="AZ96" s="325"/>
      <c r="BA96" s="325"/>
      <c r="BB96" s="165"/>
      <c r="BC96" s="165"/>
      <c r="BD96" s="165"/>
      <c r="BE96" s="165"/>
    </row>
    <row r="97" spans="1:57" s="166" customFormat="1" ht="18" customHeight="1" thickBot="1">
      <c r="A97" s="161"/>
      <c r="B97" s="296" t="s">
        <v>139</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6"/>
      <c r="AN97"/>
      <c r="AO97"/>
      <c r="AP97"/>
      <c r="AQ97"/>
      <c r="AR97"/>
      <c r="AS97"/>
      <c r="AT97"/>
      <c r="AU97"/>
      <c r="AV97"/>
      <c r="AW97"/>
      <c r="AX97" s="326"/>
      <c r="AY97" s="326"/>
      <c r="AZ97" s="327"/>
    </row>
    <row r="98" spans="1:57" s="166" customFormat="1" ht="21" customHeight="1" thickBot="1">
      <c r="A98" s="161"/>
      <c r="B98" s="274"/>
      <c r="C98" s="567" t="s">
        <v>116</v>
      </c>
      <c r="D98" s="568"/>
      <c r="E98" s="568"/>
      <c r="F98" s="568"/>
      <c r="G98" s="568"/>
      <c r="H98" s="568"/>
      <c r="I98" s="568"/>
      <c r="J98" s="568"/>
      <c r="K98" s="568"/>
      <c r="L98" s="568"/>
      <c r="M98" s="568"/>
      <c r="N98" s="568"/>
      <c r="O98" s="568"/>
      <c r="P98" s="568"/>
      <c r="Q98" s="568"/>
      <c r="R98" s="568"/>
      <c r="S98" s="568"/>
      <c r="T98" s="568"/>
      <c r="U98" s="568"/>
      <c r="V98" s="568"/>
      <c r="W98" s="568"/>
      <c r="X98" s="568"/>
      <c r="Y98" s="568"/>
      <c r="Z98" s="568"/>
      <c r="AA98" s="568"/>
      <c r="AB98" s="568"/>
      <c r="AC98" s="568"/>
      <c r="AD98" s="568"/>
      <c r="AE98" s="568"/>
      <c r="AF98" s="568"/>
      <c r="AG98" s="568"/>
      <c r="AH98" s="568"/>
      <c r="AI98" s="568"/>
      <c r="AJ98" s="568"/>
      <c r="AK98" s="569"/>
      <c r="AL98" s="161"/>
      <c r="AM98" s="440" t="b">
        <v>0</v>
      </c>
      <c r="AN98"/>
      <c r="AO98"/>
      <c r="AP98"/>
      <c r="AQ98"/>
      <c r="AR98"/>
      <c r="AS98"/>
      <c r="AT98"/>
      <c r="AU98"/>
      <c r="AV98"/>
      <c r="AW98"/>
      <c r="AX98" s="326"/>
      <c r="AY98" s="326"/>
      <c r="AZ98" s="327"/>
    </row>
    <row r="99" spans="1:57" s="166" customFormat="1" ht="19.95" customHeight="1" thickBot="1">
      <c r="A99" s="161"/>
      <c r="B99" s="593" t="s">
        <v>140</v>
      </c>
      <c r="C99" s="811"/>
      <c r="D99" s="811"/>
      <c r="E99" s="811"/>
      <c r="F99" s="811"/>
      <c r="G99" s="811"/>
      <c r="H99" s="811"/>
      <c r="I99" s="811"/>
      <c r="J99" s="811"/>
      <c r="K99" s="811"/>
      <c r="L99" s="811"/>
      <c r="M99" s="811"/>
      <c r="N99" s="811"/>
      <c r="O99" s="811"/>
      <c r="P99" s="811"/>
      <c r="Q99" s="811"/>
      <c r="R99" s="811"/>
      <c r="S99" s="811"/>
      <c r="T99" s="811"/>
      <c r="U99" s="811"/>
      <c r="V99" s="811"/>
      <c r="W99" s="811"/>
      <c r="X99" s="811"/>
      <c r="Y99" s="811"/>
      <c r="Z99" s="811"/>
      <c r="AA99" s="811"/>
      <c r="AB99" s="811"/>
      <c r="AC99" s="811"/>
      <c r="AD99" s="811"/>
      <c r="AE99" s="811"/>
      <c r="AF99" s="811"/>
      <c r="AG99" s="811"/>
      <c r="AH99" s="811"/>
      <c r="AI99" s="811"/>
      <c r="AJ99" s="811"/>
      <c r="AK99" s="328" t="str">
        <f>IF(H7="", "", IF(OR(AND(AI101="該当", AN108&gt;=2, AN112&gt;=2, AN116&gt;=2, AN120&gt;=2, AN124&gt;=3, OR(AM124=TRUE,AM125= TRUE), AN133&gt;=2), AND(AI101="", AI104="該当", AN108&gt;=1, AN112&gt;=1, AN116&gt;=1, AN120&gt;=1, OR(AN124&gt;=2,AM132=TRUE), AN133&gt;=1)), "○", "×"))</f>
        <v>×</v>
      </c>
      <c r="AL99" s="161"/>
      <c r="AM99"/>
      <c r="AN99"/>
      <c r="AO99"/>
      <c r="AP99"/>
      <c r="AQ99"/>
      <c r="AR99"/>
      <c r="AS99"/>
      <c r="AT99"/>
      <c r="AU99"/>
      <c r="AV99"/>
      <c r="AW99"/>
      <c r="AX99" s="326"/>
      <c r="AY99" s="326"/>
      <c r="AZ99" s="327"/>
    </row>
    <row r="100" spans="1:57" s="166" customFormat="1" ht="6.6" customHeight="1" thickBot="1">
      <c r="A100" s="161"/>
      <c r="B100" s="296"/>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3"/>
      <c r="AN100" s="223"/>
      <c r="AO100" s="223"/>
      <c r="AP100" s="223"/>
      <c r="AQ100" s="223"/>
      <c r="AR100" s="223"/>
      <c r="AS100" s="223"/>
      <c r="AT100" s="223"/>
      <c r="AU100" s="223"/>
      <c r="AV100" s="223"/>
      <c r="AW100" s="223"/>
      <c r="AX100" s="329"/>
      <c r="AY100" s="329"/>
      <c r="AZ100" s="327"/>
    </row>
    <row r="101" spans="1:57" s="166" customFormat="1" ht="17.25" customHeight="1" thickBot="1">
      <c r="A101" s="161"/>
      <c r="B101" s="330" t="s">
        <v>141</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839" t="str">
        <f>IF(AN51&lt;&gt;0, "該当", "")</f>
        <v>該当</v>
      </c>
      <c r="AJ101" s="840"/>
      <c r="AK101" s="841"/>
      <c r="AL101" s="165"/>
      <c r="AX101" s="327"/>
      <c r="AY101" s="327"/>
      <c r="AZ101" s="327"/>
    </row>
    <row r="102" spans="1:57" s="166" customFormat="1" ht="45" customHeight="1">
      <c r="A102" s="161"/>
      <c r="B102" s="238" t="s">
        <v>126</v>
      </c>
      <c r="C102" s="595" t="s">
        <v>142</v>
      </c>
      <c r="D102" s="595"/>
      <c r="E102" s="595"/>
      <c r="F102" s="595"/>
      <c r="G102" s="595"/>
      <c r="H102" s="595"/>
      <c r="I102" s="595"/>
      <c r="J102" s="595"/>
      <c r="K102" s="595"/>
      <c r="L102" s="595"/>
      <c r="M102" s="595"/>
      <c r="N102" s="595"/>
      <c r="O102" s="595"/>
      <c r="P102" s="595"/>
      <c r="Q102" s="595"/>
      <c r="R102" s="595"/>
      <c r="S102" s="595"/>
      <c r="T102" s="595"/>
      <c r="U102" s="595"/>
      <c r="V102" s="595"/>
      <c r="W102" s="595"/>
      <c r="X102" s="595"/>
      <c r="Y102" s="595"/>
      <c r="Z102" s="595"/>
      <c r="AA102" s="595"/>
      <c r="AB102" s="595"/>
      <c r="AC102" s="595"/>
      <c r="AD102" s="595"/>
      <c r="AE102" s="595"/>
      <c r="AF102" s="595"/>
      <c r="AG102" s="595"/>
      <c r="AH102" s="595"/>
      <c r="AI102" s="595"/>
      <c r="AJ102" s="595"/>
      <c r="AK102" s="595"/>
      <c r="AL102" s="165"/>
      <c r="AX102" s="327"/>
      <c r="AY102" s="327"/>
      <c r="AZ102" s="327"/>
    </row>
    <row r="103" spans="1:57" s="166" customFormat="1" ht="6" customHeight="1" thickBot="1">
      <c r="A103" s="161"/>
      <c r="B103" s="238"/>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c r="AK103" s="331"/>
      <c r="AL103" s="165"/>
      <c r="AO103"/>
      <c r="AX103" s="327"/>
      <c r="AY103" s="327"/>
      <c r="AZ103" s="327"/>
    </row>
    <row r="104" spans="1:57" s="166" customFormat="1" ht="17.25" customHeight="1" thickBot="1">
      <c r="A104" s="161"/>
      <c r="B104" s="330" t="s">
        <v>143</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849" t="str">
        <f>IF(AN49=AN51, "", "該当")</f>
        <v>該当</v>
      </c>
      <c r="AJ104" s="850"/>
      <c r="AK104" s="851"/>
      <c r="AL104" s="165"/>
      <c r="AX104" s="327"/>
      <c r="AY104" s="327"/>
      <c r="AZ104" s="327"/>
    </row>
    <row r="105" spans="1:57" s="166" customFormat="1" ht="57.75" customHeight="1">
      <c r="A105" s="161"/>
      <c r="B105" s="238" t="s">
        <v>126</v>
      </c>
      <c r="C105" s="595" t="s">
        <v>2172</v>
      </c>
      <c r="D105" s="595"/>
      <c r="E105" s="595"/>
      <c r="F105" s="595"/>
      <c r="G105" s="595"/>
      <c r="H105" s="595"/>
      <c r="I105" s="595"/>
      <c r="J105" s="595"/>
      <c r="K105" s="595"/>
      <c r="L105" s="595"/>
      <c r="M105" s="595"/>
      <c r="N105" s="595"/>
      <c r="O105" s="595"/>
      <c r="P105" s="595"/>
      <c r="Q105" s="595"/>
      <c r="R105" s="595"/>
      <c r="S105" s="595"/>
      <c r="T105" s="595"/>
      <c r="U105" s="595"/>
      <c r="V105" s="595"/>
      <c r="W105" s="595"/>
      <c r="X105" s="595"/>
      <c r="Y105" s="595"/>
      <c r="Z105" s="595"/>
      <c r="AA105" s="595"/>
      <c r="AB105" s="595"/>
      <c r="AC105" s="595"/>
      <c r="AD105" s="595"/>
      <c r="AE105" s="595"/>
      <c r="AF105" s="595"/>
      <c r="AG105" s="595"/>
      <c r="AH105" s="595"/>
      <c r="AI105" s="595"/>
      <c r="AJ105" s="595"/>
      <c r="AK105" s="595"/>
      <c r="AL105" s="165"/>
    </row>
    <row r="106" spans="1:57" s="166" customFormat="1" ht="9" customHeight="1" thickBot="1">
      <c r="A106" s="161"/>
      <c r="B106" s="238"/>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c r="AH106" s="331"/>
      <c r="AI106" s="331"/>
      <c r="AJ106" s="331"/>
      <c r="AK106" s="331"/>
      <c r="AL106" s="165"/>
    </row>
    <row r="107" spans="1:57" s="166" customFormat="1" ht="18" customHeight="1" thickBot="1">
      <c r="A107" s="161"/>
      <c r="B107" s="596" t="s">
        <v>144</v>
      </c>
      <c r="C107" s="597"/>
      <c r="D107" s="597"/>
      <c r="E107" s="597"/>
      <c r="F107" s="812" t="s">
        <v>145</v>
      </c>
      <c r="G107" s="813"/>
      <c r="H107" s="813"/>
      <c r="I107" s="813"/>
      <c r="J107" s="813"/>
      <c r="K107" s="813"/>
      <c r="L107" s="813"/>
      <c r="M107" s="813"/>
      <c r="N107" s="813"/>
      <c r="O107" s="813"/>
      <c r="P107" s="813"/>
      <c r="Q107" s="813"/>
      <c r="R107" s="813"/>
      <c r="S107" s="813"/>
      <c r="T107" s="813"/>
      <c r="U107" s="813"/>
      <c r="V107" s="813"/>
      <c r="W107" s="813"/>
      <c r="X107" s="813"/>
      <c r="Y107" s="813"/>
      <c r="Z107" s="813"/>
      <c r="AA107" s="813"/>
      <c r="AB107" s="813"/>
      <c r="AC107" s="813"/>
      <c r="AD107" s="813"/>
      <c r="AE107" s="813"/>
      <c r="AF107" s="813"/>
      <c r="AG107" s="813"/>
      <c r="AH107" s="813"/>
      <c r="AI107" s="813"/>
      <c r="AJ107" s="813"/>
      <c r="AK107" s="814"/>
      <c r="AL107" s="165"/>
      <c r="AM107" s="332"/>
      <c r="AN107" s="332"/>
      <c r="AO107" s="303"/>
      <c r="AP107" s="303"/>
      <c r="AQ107" s="303"/>
      <c r="AR107" s="303"/>
      <c r="AS107" s="303"/>
      <c r="AT107" s="303"/>
      <c r="AU107" s="303"/>
      <c r="AV107" s="303"/>
      <c r="AW107" s="303"/>
      <c r="AX107" s="303"/>
      <c r="AY107" s="303"/>
      <c r="AZ107" s="303"/>
    </row>
    <row r="108" spans="1:57" s="166" customFormat="1" ht="18" customHeight="1">
      <c r="A108" s="161"/>
      <c r="B108" s="576" t="s">
        <v>146</v>
      </c>
      <c r="C108" s="577"/>
      <c r="D108" s="577"/>
      <c r="E108" s="578"/>
      <c r="F108" s="284"/>
      <c r="G108" s="598" t="s">
        <v>147</v>
      </c>
      <c r="H108" s="598"/>
      <c r="I108" s="598"/>
      <c r="J108" s="598"/>
      <c r="K108" s="598"/>
      <c r="L108" s="598"/>
      <c r="M108" s="598"/>
      <c r="N108" s="598"/>
      <c r="O108" s="598"/>
      <c r="P108" s="598"/>
      <c r="Q108" s="598"/>
      <c r="R108" s="598"/>
      <c r="S108" s="598"/>
      <c r="T108" s="598"/>
      <c r="U108" s="598"/>
      <c r="V108" s="598"/>
      <c r="W108" s="598"/>
      <c r="X108" s="598"/>
      <c r="Y108" s="598"/>
      <c r="Z108" s="598"/>
      <c r="AA108" s="598"/>
      <c r="AB108" s="598"/>
      <c r="AC108" s="598"/>
      <c r="AD108" s="598"/>
      <c r="AE108" s="598"/>
      <c r="AF108" s="598"/>
      <c r="AG108" s="598"/>
      <c r="AH108" s="598"/>
      <c r="AI108" s="598"/>
      <c r="AJ108" s="598"/>
      <c r="AK108" s="599"/>
      <c r="AL108" s="165"/>
      <c r="AM108" s="438" t="b">
        <v>0</v>
      </c>
      <c r="AN108" s="613">
        <f>COUNTIF(AM108:AM111, TRUE)</f>
        <v>0</v>
      </c>
      <c r="AO108" s="324"/>
      <c r="AP108" s="324"/>
      <c r="AQ108" s="620" t="str">
        <f>IF(AI101="該当",  "！この区分（４項目）から２つ以上の取組が選択されていません。",  "！この区分（４項目）から１つ以上の取組が選択されていません。")</f>
        <v>！この区分（４項目）から２つ以上の取組が選択されていません。</v>
      </c>
      <c r="AR108" s="621"/>
      <c r="AS108" s="621"/>
      <c r="AT108" s="621"/>
      <c r="AU108" s="621"/>
      <c r="AV108" s="621"/>
      <c r="AW108" s="621"/>
      <c r="AX108" s="621"/>
      <c r="AY108" s="621"/>
      <c r="AZ108" s="621"/>
      <c r="BA108" s="621"/>
      <c r="BB108" s="621"/>
      <c r="BC108" s="621"/>
      <c r="BD108" s="621"/>
      <c r="BE108" s="622"/>
    </row>
    <row r="109" spans="1:57" s="166" customFormat="1" ht="18" customHeight="1">
      <c r="A109" s="161"/>
      <c r="B109" s="579"/>
      <c r="C109" s="580"/>
      <c r="D109" s="580"/>
      <c r="E109" s="581"/>
      <c r="F109" s="333"/>
      <c r="G109" s="806" t="s">
        <v>148</v>
      </c>
      <c r="H109" s="806"/>
      <c r="I109" s="806"/>
      <c r="J109" s="806"/>
      <c r="K109" s="806"/>
      <c r="L109" s="806"/>
      <c r="M109" s="806"/>
      <c r="N109" s="806"/>
      <c r="O109" s="806"/>
      <c r="P109" s="806"/>
      <c r="Q109" s="806"/>
      <c r="R109" s="806"/>
      <c r="S109" s="806"/>
      <c r="T109" s="806"/>
      <c r="U109" s="806"/>
      <c r="V109" s="806"/>
      <c r="W109" s="806"/>
      <c r="X109" s="806"/>
      <c r="Y109" s="806"/>
      <c r="Z109" s="806"/>
      <c r="AA109" s="806"/>
      <c r="AB109" s="806"/>
      <c r="AC109" s="806"/>
      <c r="AD109" s="806"/>
      <c r="AE109" s="806"/>
      <c r="AF109" s="806"/>
      <c r="AG109" s="806"/>
      <c r="AH109" s="806"/>
      <c r="AI109" s="806"/>
      <c r="AJ109" s="806"/>
      <c r="AK109" s="334"/>
      <c r="AL109" s="165"/>
      <c r="AM109" s="438" t="b">
        <v>0</v>
      </c>
      <c r="AN109" s="613"/>
      <c r="AO109" s="324"/>
      <c r="AP109" s="324"/>
      <c r="AQ109" s="623"/>
      <c r="AR109" s="624"/>
      <c r="AS109" s="624"/>
      <c r="AT109" s="624"/>
      <c r="AU109" s="624"/>
      <c r="AV109" s="624"/>
      <c r="AW109" s="624"/>
      <c r="AX109" s="624"/>
      <c r="AY109" s="624"/>
      <c r="AZ109" s="624"/>
      <c r="BA109" s="624"/>
      <c r="BB109" s="624"/>
      <c r="BC109" s="624"/>
      <c r="BD109" s="624"/>
      <c r="BE109" s="625"/>
    </row>
    <row r="110" spans="1:57" s="166" customFormat="1" ht="18" customHeight="1">
      <c r="A110" s="161"/>
      <c r="B110" s="579"/>
      <c r="C110" s="580"/>
      <c r="D110" s="580"/>
      <c r="E110" s="581"/>
      <c r="F110" s="333"/>
      <c r="G110" s="573" t="s">
        <v>149</v>
      </c>
      <c r="H110" s="573"/>
      <c r="I110" s="573"/>
      <c r="J110" s="573"/>
      <c r="K110" s="573"/>
      <c r="L110" s="573"/>
      <c r="M110" s="573"/>
      <c r="N110" s="573"/>
      <c r="O110" s="573"/>
      <c r="P110" s="573"/>
      <c r="Q110" s="573"/>
      <c r="R110" s="573"/>
      <c r="S110" s="573"/>
      <c r="T110" s="573"/>
      <c r="U110" s="573"/>
      <c r="V110" s="573"/>
      <c r="W110" s="573"/>
      <c r="X110" s="573"/>
      <c r="Y110" s="573"/>
      <c r="Z110" s="573"/>
      <c r="AA110" s="573"/>
      <c r="AB110" s="573"/>
      <c r="AC110" s="573"/>
      <c r="AD110" s="573"/>
      <c r="AE110" s="573"/>
      <c r="AF110" s="573"/>
      <c r="AG110" s="573"/>
      <c r="AH110" s="573"/>
      <c r="AI110" s="573"/>
      <c r="AJ110" s="573"/>
      <c r="AK110" s="586"/>
      <c r="AL110" s="165"/>
      <c r="AM110" s="438" t="b">
        <v>0</v>
      </c>
      <c r="AN110" s="613"/>
      <c r="AO110" s="324"/>
      <c r="AP110" s="324"/>
      <c r="AQ110" s="623"/>
      <c r="AR110" s="624"/>
      <c r="AS110" s="624"/>
      <c r="AT110" s="624"/>
      <c r="AU110" s="624"/>
      <c r="AV110" s="624"/>
      <c r="AW110" s="624"/>
      <c r="AX110" s="624"/>
      <c r="AY110" s="624"/>
      <c r="AZ110" s="624"/>
      <c r="BA110" s="624"/>
      <c r="BB110" s="624"/>
      <c r="BC110" s="624"/>
      <c r="BD110" s="624"/>
      <c r="BE110" s="625"/>
    </row>
    <row r="111" spans="1:57" s="166" customFormat="1" ht="15.6" customHeight="1" thickBot="1">
      <c r="A111" s="161"/>
      <c r="B111" s="582"/>
      <c r="C111" s="583"/>
      <c r="D111" s="583"/>
      <c r="E111" s="584"/>
      <c r="F111" s="286"/>
      <c r="G111" s="600" t="s">
        <v>150</v>
      </c>
      <c r="H111" s="600"/>
      <c r="I111" s="600"/>
      <c r="J111" s="600"/>
      <c r="K111" s="600"/>
      <c r="L111" s="600"/>
      <c r="M111" s="600"/>
      <c r="N111" s="600"/>
      <c r="O111" s="600"/>
      <c r="P111" s="600"/>
      <c r="Q111" s="600"/>
      <c r="R111" s="600"/>
      <c r="S111" s="600"/>
      <c r="T111" s="600"/>
      <c r="U111" s="600"/>
      <c r="V111" s="600"/>
      <c r="W111" s="600"/>
      <c r="X111" s="600"/>
      <c r="Y111" s="600"/>
      <c r="Z111" s="600"/>
      <c r="AA111" s="600"/>
      <c r="AB111" s="600"/>
      <c r="AC111" s="600"/>
      <c r="AD111" s="600"/>
      <c r="AE111" s="600"/>
      <c r="AF111" s="600"/>
      <c r="AG111" s="600"/>
      <c r="AH111" s="600"/>
      <c r="AI111" s="600"/>
      <c r="AJ111" s="600"/>
      <c r="AK111" s="335"/>
      <c r="AL111" s="165"/>
      <c r="AM111" s="438" t="b">
        <v>0</v>
      </c>
      <c r="AN111" s="613"/>
      <c r="AO111" s="324"/>
      <c r="AP111" s="324"/>
      <c r="AQ111" s="626"/>
      <c r="AR111" s="627"/>
      <c r="AS111" s="627"/>
      <c r="AT111" s="627"/>
      <c r="AU111" s="627"/>
      <c r="AV111" s="627"/>
      <c r="AW111" s="627"/>
      <c r="AX111" s="627"/>
      <c r="AY111" s="627"/>
      <c r="AZ111" s="627"/>
      <c r="BA111" s="627"/>
      <c r="BB111" s="627"/>
      <c r="BC111" s="627"/>
      <c r="BD111" s="627"/>
      <c r="BE111" s="628"/>
    </row>
    <row r="112" spans="1:57" s="166" customFormat="1" ht="28.95" customHeight="1">
      <c r="A112" s="161"/>
      <c r="B112" s="576" t="s">
        <v>151</v>
      </c>
      <c r="C112" s="577"/>
      <c r="D112" s="577"/>
      <c r="E112" s="578"/>
      <c r="F112" s="336"/>
      <c r="G112" s="587" t="s">
        <v>152</v>
      </c>
      <c r="H112" s="587"/>
      <c r="I112" s="587"/>
      <c r="J112" s="587"/>
      <c r="K112" s="587"/>
      <c r="L112" s="587"/>
      <c r="M112" s="587"/>
      <c r="N112" s="587"/>
      <c r="O112" s="587"/>
      <c r="P112" s="587"/>
      <c r="Q112" s="587"/>
      <c r="R112" s="587"/>
      <c r="S112" s="587"/>
      <c r="T112" s="587"/>
      <c r="U112" s="587"/>
      <c r="V112" s="587"/>
      <c r="W112" s="587"/>
      <c r="X112" s="587"/>
      <c r="Y112" s="587"/>
      <c r="Z112" s="587"/>
      <c r="AA112" s="587"/>
      <c r="AB112" s="587"/>
      <c r="AC112" s="587"/>
      <c r="AD112" s="587"/>
      <c r="AE112" s="587"/>
      <c r="AF112" s="587"/>
      <c r="AG112" s="587"/>
      <c r="AH112" s="587"/>
      <c r="AI112" s="587"/>
      <c r="AJ112" s="587"/>
      <c r="AK112" s="588"/>
      <c r="AL112" s="165"/>
      <c r="AM112" s="438" t="b">
        <v>0</v>
      </c>
      <c r="AN112" s="613">
        <f>COUNTIF(AM112:AM115, TRUE)</f>
        <v>0</v>
      </c>
      <c r="AO112" s="324"/>
      <c r="AP112" s="324"/>
      <c r="AQ112" s="620" t="str">
        <f>IF(AI101="該当", "！この区分（４項目）から２つ以上の取組が選択されていません。",  "！この区分（４項目）から１つ以上の取組が選択されていません。")</f>
        <v>！この区分（４項目）から２つ以上の取組が選択されていません。</v>
      </c>
      <c r="AR112" s="621"/>
      <c r="AS112" s="621"/>
      <c r="AT112" s="621"/>
      <c r="AU112" s="621"/>
      <c r="AV112" s="621"/>
      <c r="AW112" s="621"/>
      <c r="AX112" s="621"/>
      <c r="AY112" s="621"/>
      <c r="AZ112" s="621"/>
      <c r="BA112" s="621"/>
      <c r="BB112" s="621"/>
      <c r="BC112" s="621"/>
      <c r="BD112" s="621"/>
      <c r="BE112" s="622"/>
    </row>
    <row r="113" spans="1:57" s="166" customFormat="1" ht="18" customHeight="1">
      <c r="A113" s="161"/>
      <c r="B113" s="579"/>
      <c r="C113" s="580"/>
      <c r="D113" s="580"/>
      <c r="E113" s="581"/>
      <c r="F113" s="333"/>
      <c r="G113" s="806" t="s">
        <v>153</v>
      </c>
      <c r="H113" s="806"/>
      <c r="I113" s="806"/>
      <c r="J113" s="806"/>
      <c r="K113" s="806"/>
      <c r="L113" s="806"/>
      <c r="M113" s="806"/>
      <c r="N113" s="806"/>
      <c r="O113" s="806"/>
      <c r="P113" s="806"/>
      <c r="Q113" s="806"/>
      <c r="R113" s="806"/>
      <c r="S113" s="806"/>
      <c r="T113" s="806"/>
      <c r="U113" s="806"/>
      <c r="V113" s="806"/>
      <c r="W113" s="806"/>
      <c r="X113" s="806"/>
      <c r="Y113" s="806"/>
      <c r="Z113" s="806"/>
      <c r="AA113" s="806"/>
      <c r="AB113" s="806"/>
      <c r="AC113" s="806"/>
      <c r="AD113" s="806"/>
      <c r="AE113" s="806"/>
      <c r="AF113" s="806"/>
      <c r="AG113" s="806"/>
      <c r="AH113" s="806"/>
      <c r="AI113" s="806"/>
      <c r="AJ113" s="806"/>
      <c r="AK113" s="337"/>
      <c r="AL113" s="165"/>
      <c r="AM113" s="438" t="b">
        <v>0</v>
      </c>
      <c r="AN113" s="613"/>
      <c r="AO113" s="324"/>
      <c r="AP113" s="324"/>
      <c r="AQ113" s="623"/>
      <c r="AR113" s="624"/>
      <c r="AS113" s="624"/>
      <c r="AT113" s="624"/>
      <c r="AU113" s="624"/>
      <c r="AV113" s="624"/>
      <c r="AW113" s="624"/>
      <c r="AX113" s="624"/>
      <c r="AY113" s="624"/>
      <c r="AZ113" s="624"/>
      <c r="BA113" s="624"/>
      <c r="BB113" s="624"/>
      <c r="BC113" s="624"/>
      <c r="BD113" s="624"/>
      <c r="BE113" s="625"/>
    </row>
    <row r="114" spans="1:57" s="166" customFormat="1" ht="18" customHeight="1">
      <c r="A114" s="161"/>
      <c r="B114" s="579"/>
      <c r="C114" s="580"/>
      <c r="D114" s="580"/>
      <c r="E114" s="581"/>
      <c r="F114" s="333"/>
      <c r="G114" s="806" t="s">
        <v>154</v>
      </c>
      <c r="H114" s="806"/>
      <c r="I114" s="806"/>
      <c r="J114" s="806"/>
      <c r="K114" s="806"/>
      <c r="L114" s="806"/>
      <c r="M114" s="806"/>
      <c r="N114" s="806"/>
      <c r="O114" s="806"/>
      <c r="P114" s="806"/>
      <c r="Q114" s="806"/>
      <c r="R114" s="806"/>
      <c r="S114" s="806"/>
      <c r="T114" s="806"/>
      <c r="U114" s="806"/>
      <c r="V114" s="806"/>
      <c r="W114" s="806"/>
      <c r="X114" s="806"/>
      <c r="Y114" s="806"/>
      <c r="Z114" s="806"/>
      <c r="AA114" s="806"/>
      <c r="AB114" s="806"/>
      <c r="AC114" s="806"/>
      <c r="AD114" s="806"/>
      <c r="AE114" s="806"/>
      <c r="AF114" s="806"/>
      <c r="AG114" s="806"/>
      <c r="AH114" s="806"/>
      <c r="AI114" s="806"/>
      <c r="AJ114" s="806"/>
      <c r="AK114" s="334"/>
      <c r="AL114" s="165"/>
      <c r="AM114" s="438" t="b">
        <v>0</v>
      </c>
      <c r="AN114" s="613"/>
      <c r="AO114" s="324"/>
      <c r="AP114" s="324"/>
      <c r="AQ114" s="623"/>
      <c r="AR114" s="624"/>
      <c r="AS114" s="624"/>
      <c r="AT114" s="624"/>
      <c r="AU114" s="624"/>
      <c r="AV114" s="624"/>
      <c r="AW114" s="624"/>
      <c r="AX114" s="624"/>
      <c r="AY114" s="624"/>
      <c r="AZ114" s="624"/>
      <c r="BA114" s="624"/>
      <c r="BB114" s="624"/>
      <c r="BC114" s="624"/>
      <c r="BD114" s="624"/>
      <c r="BE114" s="625"/>
    </row>
    <row r="115" spans="1:57" s="166" customFormat="1" ht="18" customHeight="1" thickBot="1">
      <c r="A115" s="161"/>
      <c r="B115" s="582"/>
      <c r="C115" s="583"/>
      <c r="D115" s="583"/>
      <c r="E115" s="584"/>
      <c r="F115" s="338"/>
      <c r="G115" s="574" t="s">
        <v>155</v>
      </c>
      <c r="H115" s="574"/>
      <c r="I115" s="574"/>
      <c r="J115" s="574"/>
      <c r="K115" s="574"/>
      <c r="L115" s="574"/>
      <c r="M115" s="574"/>
      <c r="N115" s="574"/>
      <c r="O115" s="574"/>
      <c r="P115" s="574"/>
      <c r="Q115" s="574"/>
      <c r="R115" s="574"/>
      <c r="S115" s="574"/>
      <c r="T115" s="574"/>
      <c r="U115" s="574"/>
      <c r="V115" s="574"/>
      <c r="W115" s="574"/>
      <c r="X115" s="574"/>
      <c r="Y115" s="574"/>
      <c r="Z115" s="574"/>
      <c r="AA115" s="574"/>
      <c r="AB115" s="574"/>
      <c r="AC115" s="574"/>
      <c r="AD115" s="574"/>
      <c r="AE115" s="574"/>
      <c r="AF115" s="574"/>
      <c r="AG115" s="574"/>
      <c r="AH115" s="574"/>
      <c r="AI115" s="574"/>
      <c r="AJ115" s="574"/>
      <c r="AK115" s="592"/>
      <c r="AL115" s="165"/>
      <c r="AM115" s="438" t="b">
        <v>0</v>
      </c>
      <c r="AN115" s="613"/>
      <c r="AO115" s="324"/>
      <c r="AP115" s="324"/>
      <c r="AQ115" s="626"/>
      <c r="AR115" s="627"/>
      <c r="AS115" s="627"/>
      <c r="AT115" s="627"/>
      <c r="AU115" s="627"/>
      <c r="AV115" s="627"/>
      <c r="AW115" s="627"/>
      <c r="AX115" s="627"/>
      <c r="AY115" s="627"/>
      <c r="AZ115" s="627"/>
      <c r="BA115" s="627"/>
      <c r="BB115" s="627"/>
      <c r="BC115" s="627"/>
      <c r="BD115" s="627"/>
      <c r="BE115" s="628"/>
    </row>
    <row r="116" spans="1:57" s="166" customFormat="1" ht="21.6" customHeight="1">
      <c r="A116" s="161"/>
      <c r="B116" s="576" t="s">
        <v>156</v>
      </c>
      <c r="C116" s="577"/>
      <c r="D116" s="577"/>
      <c r="E116" s="578"/>
      <c r="F116" s="339"/>
      <c r="G116" s="585" t="s">
        <v>157</v>
      </c>
      <c r="H116" s="585"/>
      <c r="I116" s="585"/>
      <c r="J116" s="585"/>
      <c r="K116" s="585"/>
      <c r="L116" s="585"/>
      <c r="M116" s="585"/>
      <c r="N116" s="585"/>
      <c r="O116" s="585"/>
      <c r="P116" s="585"/>
      <c r="Q116" s="585"/>
      <c r="R116" s="585"/>
      <c r="S116" s="585"/>
      <c r="T116" s="585"/>
      <c r="U116" s="585"/>
      <c r="V116" s="585"/>
      <c r="W116" s="585"/>
      <c r="X116" s="585"/>
      <c r="Y116" s="585"/>
      <c r="Z116" s="585"/>
      <c r="AA116" s="585"/>
      <c r="AB116" s="585"/>
      <c r="AC116" s="585"/>
      <c r="AD116" s="585"/>
      <c r="AE116" s="585"/>
      <c r="AF116" s="585"/>
      <c r="AG116" s="585"/>
      <c r="AH116" s="585"/>
      <c r="AI116" s="585"/>
      <c r="AJ116" s="585"/>
      <c r="AK116" s="337"/>
      <c r="AL116" s="165"/>
      <c r="AM116" s="438" t="b">
        <v>0</v>
      </c>
      <c r="AN116" s="613">
        <f>COUNTIF(AM116:AM119, TRUE)</f>
        <v>0</v>
      </c>
      <c r="AO116" s="324"/>
      <c r="AP116" s="324"/>
      <c r="AQ116" s="620" t="str">
        <f>IF(AI101="該当", "！この区分（４項目）から２つ以上の取組が選択されていません。",  "！この区分（４項目）から１つ以上の取組が選択されていません。")</f>
        <v>！この区分（４項目）から２つ以上の取組が選択されていません。</v>
      </c>
      <c r="AR116" s="621"/>
      <c r="AS116" s="621"/>
      <c r="AT116" s="621"/>
      <c r="AU116" s="621"/>
      <c r="AV116" s="621"/>
      <c r="AW116" s="621"/>
      <c r="AX116" s="621"/>
      <c r="AY116" s="621"/>
      <c r="AZ116" s="621"/>
      <c r="BA116" s="621"/>
      <c r="BB116" s="621"/>
      <c r="BC116" s="621"/>
      <c r="BD116" s="621"/>
      <c r="BE116" s="622"/>
    </row>
    <row r="117" spans="1:57" s="166" customFormat="1" ht="21.6" customHeight="1">
      <c r="A117" s="161"/>
      <c r="B117" s="579"/>
      <c r="C117" s="580"/>
      <c r="D117" s="580"/>
      <c r="E117" s="581"/>
      <c r="F117" s="333"/>
      <c r="G117" s="573" t="s">
        <v>158</v>
      </c>
      <c r="H117" s="573"/>
      <c r="I117" s="573"/>
      <c r="J117" s="573"/>
      <c r="K117" s="573"/>
      <c r="L117" s="573"/>
      <c r="M117" s="573"/>
      <c r="N117" s="573"/>
      <c r="O117" s="573"/>
      <c r="P117" s="573"/>
      <c r="Q117" s="573"/>
      <c r="R117" s="573"/>
      <c r="S117" s="573"/>
      <c r="T117" s="573"/>
      <c r="U117" s="573"/>
      <c r="V117" s="573"/>
      <c r="W117" s="573"/>
      <c r="X117" s="573"/>
      <c r="Y117" s="573"/>
      <c r="Z117" s="573"/>
      <c r="AA117" s="573"/>
      <c r="AB117" s="573"/>
      <c r="AC117" s="573"/>
      <c r="AD117" s="573"/>
      <c r="AE117" s="573"/>
      <c r="AF117" s="573"/>
      <c r="AG117" s="573"/>
      <c r="AH117" s="573"/>
      <c r="AI117" s="573"/>
      <c r="AJ117" s="573"/>
      <c r="AK117" s="586"/>
      <c r="AL117" s="165"/>
      <c r="AM117" s="438" t="b">
        <v>0</v>
      </c>
      <c r="AN117" s="613"/>
      <c r="AO117" s="324"/>
      <c r="AP117" s="324"/>
      <c r="AQ117" s="623"/>
      <c r="AR117" s="624"/>
      <c r="AS117" s="624"/>
      <c r="AT117" s="624"/>
      <c r="AU117" s="624"/>
      <c r="AV117" s="624"/>
      <c r="AW117" s="624"/>
      <c r="AX117" s="624"/>
      <c r="AY117" s="624"/>
      <c r="AZ117" s="624"/>
      <c r="BA117" s="624"/>
      <c r="BB117" s="624"/>
      <c r="BC117" s="624"/>
      <c r="BD117" s="624"/>
      <c r="BE117" s="625"/>
    </row>
    <row r="118" spans="1:57" s="166" customFormat="1" ht="23.4" customHeight="1">
      <c r="A118" s="161"/>
      <c r="B118" s="579"/>
      <c r="C118" s="580"/>
      <c r="D118" s="580"/>
      <c r="E118" s="581"/>
      <c r="F118" s="333"/>
      <c r="G118" s="573" t="s">
        <v>159</v>
      </c>
      <c r="H118" s="573"/>
      <c r="I118" s="573"/>
      <c r="J118" s="573"/>
      <c r="K118" s="573"/>
      <c r="L118" s="573"/>
      <c r="M118" s="573"/>
      <c r="N118" s="573"/>
      <c r="O118" s="573"/>
      <c r="P118" s="573"/>
      <c r="Q118" s="573"/>
      <c r="R118" s="573"/>
      <c r="S118" s="573"/>
      <c r="T118" s="573"/>
      <c r="U118" s="573"/>
      <c r="V118" s="573"/>
      <c r="W118" s="573"/>
      <c r="X118" s="573"/>
      <c r="Y118" s="573"/>
      <c r="Z118" s="573"/>
      <c r="AA118" s="573"/>
      <c r="AB118" s="573"/>
      <c r="AC118" s="573"/>
      <c r="AD118" s="573"/>
      <c r="AE118" s="573"/>
      <c r="AF118" s="573"/>
      <c r="AG118" s="573"/>
      <c r="AH118" s="573"/>
      <c r="AI118" s="573"/>
      <c r="AJ118" s="573"/>
      <c r="AK118" s="586"/>
      <c r="AL118" s="165"/>
      <c r="AM118" s="438" t="b">
        <v>0</v>
      </c>
      <c r="AN118" s="613"/>
      <c r="AO118" s="324"/>
      <c r="AP118" s="324"/>
      <c r="AQ118" s="623"/>
      <c r="AR118" s="624"/>
      <c r="AS118" s="624"/>
      <c r="AT118" s="624"/>
      <c r="AU118" s="624"/>
      <c r="AV118" s="624"/>
      <c r="AW118" s="624"/>
      <c r="AX118" s="624"/>
      <c r="AY118" s="624"/>
      <c r="AZ118" s="624"/>
      <c r="BA118" s="624"/>
      <c r="BB118" s="624"/>
      <c r="BC118" s="624"/>
      <c r="BD118" s="624"/>
      <c r="BE118" s="625"/>
    </row>
    <row r="119" spans="1:57" s="166" customFormat="1" ht="18" customHeight="1" thickBot="1">
      <c r="A119" s="161"/>
      <c r="B119" s="582"/>
      <c r="C119" s="583"/>
      <c r="D119" s="583"/>
      <c r="E119" s="584"/>
      <c r="F119" s="286"/>
      <c r="G119" s="591" t="s">
        <v>160</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2"/>
      <c r="AL119" s="165"/>
      <c r="AM119" s="438" t="b">
        <v>0</v>
      </c>
      <c r="AN119" s="613"/>
      <c r="AO119" s="324"/>
      <c r="AP119" s="324"/>
      <c r="AQ119" s="626"/>
      <c r="AR119" s="627"/>
      <c r="AS119" s="627"/>
      <c r="AT119" s="627"/>
      <c r="AU119" s="627"/>
      <c r="AV119" s="627"/>
      <c r="AW119" s="627"/>
      <c r="AX119" s="627"/>
      <c r="AY119" s="627"/>
      <c r="AZ119" s="627"/>
      <c r="BA119" s="627"/>
      <c r="BB119" s="627"/>
      <c r="BC119" s="627"/>
      <c r="BD119" s="627"/>
      <c r="BE119" s="628"/>
    </row>
    <row r="120" spans="1:57" s="166" customFormat="1" ht="18" customHeight="1">
      <c r="A120" s="161"/>
      <c r="B120" s="576" t="s">
        <v>161</v>
      </c>
      <c r="C120" s="577"/>
      <c r="D120" s="577"/>
      <c r="E120" s="578"/>
      <c r="F120" s="336"/>
      <c r="G120" s="587" t="s">
        <v>162</v>
      </c>
      <c r="H120" s="587"/>
      <c r="I120" s="587"/>
      <c r="J120" s="587"/>
      <c r="K120" s="587"/>
      <c r="L120" s="587"/>
      <c r="M120" s="587"/>
      <c r="N120" s="587"/>
      <c r="O120" s="587"/>
      <c r="P120" s="587"/>
      <c r="Q120" s="587"/>
      <c r="R120" s="587"/>
      <c r="S120" s="587"/>
      <c r="T120" s="587"/>
      <c r="U120" s="587"/>
      <c r="V120" s="587"/>
      <c r="W120" s="587"/>
      <c r="X120" s="587"/>
      <c r="Y120" s="587"/>
      <c r="Z120" s="587"/>
      <c r="AA120" s="587"/>
      <c r="AB120" s="587"/>
      <c r="AC120" s="587"/>
      <c r="AD120" s="587"/>
      <c r="AE120" s="587"/>
      <c r="AF120" s="587"/>
      <c r="AG120" s="587"/>
      <c r="AH120" s="587"/>
      <c r="AI120" s="587"/>
      <c r="AJ120" s="587"/>
      <c r="AK120" s="588"/>
      <c r="AL120" s="161"/>
      <c r="AM120" s="438" t="b">
        <v>0</v>
      </c>
      <c r="AN120" s="613">
        <f>COUNTIF(AM120:AM123, TRUE)</f>
        <v>0</v>
      </c>
      <c r="AO120" s="324"/>
      <c r="AP120" s="324"/>
      <c r="AQ120" s="620" t="str">
        <f>IF(AI101="該当", "！この区分（４項目）から２つ以上の取組が選択されていません。",  "！この区分（４項目）から１つ以上の取組が選択されていません。")</f>
        <v>！この区分（４項目）から２つ以上の取組が選択されていません。</v>
      </c>
      <c r="AR120" s="621"/>
      <c r="AS120" s="621"/>
      <c r="AT120" s="621"/>
      <c r="AU120" s="621"/>
      <c r="AV120" s="621"/>
      <c r="AW120" s="621"/>
      <c r="AX120" s="621"/>
      <c r="AY120" s="621"/>
      <c r="AZ120" s="621"/>
      <c r="BA120" s="621"/>
      <c r="BB120" s="621"/>
      <c r="BC120" s="621"/>
      <c r="BD120" s="621"/>
      <c r="BE120" s="622"/>
    </row>
    <row r="121" spans="1:57" s="166" customFormat="1" ht="18" customHeight="1">
      <c r="A121" s="161"/>
      <c r="B121" s="579"/>
      <c r="C121" s="580"/>
      <c r="D121" s="580"/>
      <c r="E121" s="581"/>
      <c r="F121" s="333"/>
      <c r="G121" s="589" t="s">
        <v>163</v>
      </c>
      <c r="H121" s="589"/>
      <c r="I121" s="589"/>
      <c r="J121" s="589"/>
      <c r="K121" s="589"/>
      <c r="L121" s="589"/>
      <c r="M121" s="589"/>
      <c r="N121" s="589"/>
      <c r="O121" s="589"/>
      <c r="P121" s="589"/>
      <c r="Q121" s="589"/>
      <c r="R121" s="589"/>
      <c r="S121" s="589"/>
      <c r="T121" s="589"/>
      <c r="U121" s="589"/>
      <c r="V121" s="589"/>
      <c r="W121" s="589"/>
      <c r="X121" s="589"/>
      <c r="Y121" s="589"/>
      <c r="Z121" s="589"/>
      <c r="AA121" s="589"/>
      <c r="AB121" s="589"/>
      <c r="AC121" s="589"/>
      <c r="AD121" s="589"/>
      <c r="AE121" s="589"/>
      <c r="AF121" s="589"/>
      <c r="AG121" s="589"/>
      <c r="AH121" s="589"/>
      <c r="AI121" s="589"/>
      <c r="AJ121" s="589"/>
      <c r="AK121" s="590"/>
      <c r="AL121" s="165"/>
      <c r="AM121" s="438" t="b">
        <v>0</v>
      </c>
      <c r="AN121" s="613"/>
      <c r="AO121" s="324"/>
      <c r="AP121" s="324"/>
      <c r="AQ121" s="623"/>
      <c r="AR121" s="624"/>
      <c r="AS121" s="624"/>
      <c r="AT121" s="624"/>
      <c r="AU121" s="624"/>
      <c r="AV121" s="624"/>
      <c r="AW121" s="624"/>
      <c r="AX121" s="624"/>
      <c r="AY121" s="624"/>
      <c r="AZ121" s="624"/>
      <c r="BA121" s="624"/>
      <c r="BB121" s="624"/>
      <c r="BC121" s="624"/>
      <c r="BD121" s="624"/>
      <c r="BE121" s="625"/>
    </row>
    <row r="122" spans="1:57" s="166" customFormat="1" ht="18" customHeight="1">
      <c r="A122" s="161"/>
      <c r="B122" s="579"/>
      <c r="C122" s="580"/>
      <c r="D122" s="580"/>
      <c r="E122" s="581"/>
      <c r="F122" s="333"/>
      <c r="G122" s="573" t="s">
        <v>164</v>
      </c>
      <c r="H122" s="573"/>
      <c r="I122" s="573"/>
      <c r="J122" s="573"/>
      <c r="K122" s="573"/>
      <c r="L122" s="573"/>
      <c r="M122" s="573"/>
      <c r="N122" s="573"/>
      <c r="O122" s="573"/>
      <c r="P122" s="573"/>
      <c r="Q122" s="573"/>
      <c r="R122" s="573"/>
      <c r="S122" s="573"/>
      <c r="T122" s="573"/>
      <c r="U122" s="573"/>
      <c r="V122" s="573"/>
      <c r="W122" s="573"/>
      <c r="X122" s="573"/>
      <c r="Y122" s="573"/>
      <c r="Z122" s="573"/>
      <c r="AA122" s="573"/>
      <c r="AB122" s="573"/>
      <c r="AC122" s="573"/>
      <c r="AD122" s="573"/>
      <c r="AE122" s="573"/>
      <c r="AF122" s="573"/>
      <c r="AG122" s="573"/>
      <c r="AH122" s="573"/>
      <c r="AI122" s="573"/>
      <c r="AJ122" s="573"/>
      <c r="AK122" s="586"/>
      <c r="AL122" s="165"/>
      <c r="AM122" s="438" t="b">
        <v>0</v>
      </c>
      <c r="AN122" s="613"/>
      <c r="AO122" s="324"/>
      <c r="AP122" s="324"/>
      <c r="AQ122" s="623"/>
      <c r="AR122" s="624"/>
      <c r="AS122" s="624"/>
      <c r="AT122" s="624"/>
      <c r="AU122" s="624"/>
      <c r="AV122" s="624"/>
      <c r="AW122" s="624"/>
      <c r="AX122" s="624"/>
      <c r="AY122" s="624"/>
      <c r="AZ122" s="624"/>
      <c r="BA122" s="624"/>
      <c r="BB122" s="624"/>
      <c r="BC122" s="624"/>
      <c r="BD122" s="624"/>
      <c r="BE122" s="625"/>
    </row>
    <row r="123" spans="1:57" s="166" customFormat="1" ht="18" customHeight="1" thickBot="1">
      <c r="A123" s="161"/>
      <c r="B123" s="582"/>
      <c r="C123" s="583"/>
      <c r="D123" s="583"/>
      <c r="E123" s="584"/>
      <c r="F123" s="338"/>
      <c r="G123" s="591" t="s">
        <v>165</v>
      </c>
      <c r="H123" s="591"/>
      <c r="I123" s="591"/>
      <c r="J123" s="591"/>
      <c r="K123" s="591"/>
      <c r="L123" s="591"/>
      <c r="M123" s="591"/>
      <c r="N123" s="591"/>
      <c r="O123" s="591"/>
      <c r="P123" s="591"/>
      <c r="Q123" s="591"/>
      <c r="R123" s="591"/>
      <c r="S123" s="591"/>
      <c r="T123" s="591"/>
      <c r="U123" s="591"/>
      <c r="V123" s="591"/>
      <c r="W123" s="591"/>
      <c r="X123" s="591"/>
      <c r="Y123" s="591"/>
      <c r="Z123" s="591"/>
      <c r="AA123" s="591"/>
      <c r="AB123" s="591"/>
      <c r="AC123" s="591"/>
      <c r="AD123" s="591"/>
      <c r="AE123" s="591"/>
      <c r="AF123" s="591"/>
      <c r="AG123" s="591"/>
      <c r="AH123" s="591"/>
      <c r="AI123" s="591"/>
      <c r="AJ123" s="591"/>
      <c r="AK123" s="592"/>
      <c r="AL123" s="165"/>
      <c r="AM123" s="438" t="b">
        <v>0</v>
      </c>
      <c r="AN123" s="613"/>
      <c r="AO123" s="324"/>
      <c r="AP123" s="324"/>
      <c r="AQ123" s="626"/>
      <c r="AR123" s="627"/>
      <c r="AS123" s="627"/>
      <c r="AT123" s="627"/>
      <c r="AU123" s="627"/>
      <c r="AV123" s="627"/>
      <c r="AW123" s="627"/>
      <c r="AX123" s="627"/>
      <c r="AY123" s="627"/>
      <c r="AZ123" s="627"/>
      <c r="BA123" s="627"/>
      <c r="BB123" s="627"/>
      <c r="BC123" s="627"/>
      <c r="BD123" s="627"/>
      <c r="BE123" s="628"/>
    </row>
    <row r="124" spans="1:57" s="166" customFormat="1" ht="25.95" customHeight="1" thickBot="1">
      <c r="A124" s="161"/>
      <c r="B124" s="558" t="s">
        <v>166</v>
      </c>
      <c r="C124" s="559"/>
      <c r="D124" s="559"/>
      <c r="E124" s="560"/>
      <c r="F124" s="339"/>
      <c r="G124" s="587" t="s">
        <v>167</v>
      </c>
      <c r="H124" s="587"/>
      <c r="I124" s="587"/>
      <c r="J124" s="587"/>
      <c r="K124" s="587"/>
      <c r="L124" s="587"/>
      <c r="M124" s="587"/>
      <c r="N124" s="587"/>
      <c r="O124" s="587"/>
      <c r="P124" s="587"/>
      <c r="Q124" s="587"/>
      <c r="R124" s="587"/>
      <c r="S124" s="587"/>
      <c r="T124" s="587"/>
      <c r="U124" s="587"/>
      <c r="V124" s="587"/>
      <c r="W124" s="587"/>
      <c r="X124" s="587"/>
      <c r="Y124" s="587"/>
      <c r="Z124" s="587"/>
      <c r="AA124" s="587"/>
      <c r="AB124" s="587"/>
      <c r="AC124" s="587"/>
      <c r="AD124" s="587"/>
      <c r="AE124" s="587"/>
      <c r="AF124" s="587"/>
      <c r="AG124" s="587"/>
      <c r="AH124" s="587"/>
      <c r="AI124" s="587"/>
      <c r="AJ124" s="587"/>
      <c r="AK124" s="588"/>
      <c r="AL124" s="165"/>
      <c r="AM124" s="438" t="b">
        <v>0</v>
      </c>
      <c r="AN124" s="632">
        <f>COUNTIF(AM124:AM130, TRUE)+IF(OR(AM131=TRUE, AM132=TRUE),1,0)</f>
        <v>0</v>
      </c>
      <c r="AO124" s="324"/>
      <c r="AP124" s="324"/>
      <c r="AQ124" s="629" t="str">
        <f>IF(AND(AI101="該当", AND(AM124=FALSE,AM125= FALSE)), "！⑰又は⑱の取組は必須です。",  "")</f>
        <v>！⑰又は⑱の取組は必須です。</v>
      </c>
      <c r="AR124" s="630"/>
      <c r="AS124" s="630"/>
      <c r="AT124" s="630"/>
      <c r="AU124" s="630"/>
      <c r="AV124" s="630"/>
      <c r="AW124" s="630"/>
      <c r="AX124" s="630"/>
      <c r="AY124" s="630"/>
      <c r="AZ124" s="630"/>
      <c r="BA124" s="630"/>
      <c r="BB124" s="630"/>
      <c r="BC124" s="630"/>
      <c r="BD124" s="630"/>
      <c r="BE124" s="631"/>
    </row>
    <row r="125" spans="1:57" s="166" customFormat="1" ht="18" customHeight="1">
      <c r="A125" s="161"/>
      <c r="B125" s="561"/>
      <c r="C125" s="562"/>
      <c r="D125" s="562"/>
      <c r="E125" s="563"/>
      <c r="F125" s="333"/>
      <c r="G125" s="573" t="s">
        <v>168</v>
      </c>
      <c r="H125" s="573"/>
      <c r="I125" s="573"/>
      <c r="J125" s="573"/>
      <c r="K125" s="573"/>
      <c r="L125" s="573"/>
      <c r="M125" s="573"/>
      <c r="N125" s="573"/>
      <c r="O125" s="573"/>
      <c r="P125" s="573"/>
      <c r="Q125" s="573"/>
      <c r="R125" s="573"/>
      <c r="S125" s="573"/>
      <c r="T125" s="573"/>
      <c r="U125" s="573"/>
      <c r="V125" s="573"/>
      <c r="W125" s="573"/>
      <c r="X125" s="573"/>
      <c r="Y125" s="573"/>
      <c r="Z125" s="573"/>
      <c r="AA125" s="573"/>
      <c r="AB125" s="573"/>
      <c r="AC125" s="573"/>
      <c r="AD125" s="573"/>
      <c r="AE125" s="573"/>
      <c r="AF125" s="573"/>
      <c r="AG125" s="573"/>
      <c r="AH125" s="573"/>
      <c r="AI125" s="573"/>
      <c r="AJ125" s="573"/>
      <c r="AK125" s="334"/>
      <c r="AL125" s="165"/>
      <c r="AM125" s="438" t="b">
        <v>0</v>
      </c>
      <c r="AN125" s="633"/>
      <c r="AO125" s="324"/>
      <c r="AP125" s="324"/>
      <c r="AQ125" s="620" t="str">
        <f>IF(AI101="該当", "！この区分（４項目）から３つ以上の取組が選択されていません。",  "！この区分（４項目）から２つ以上の取組が選択されていません。")</f>
        <v>！この区分（４項目）から３つ以上の取組が選択されていません。</v>
      </c>
      <c r="AR125" s="621"/>
      <c r="AS125" s="621"/>
      <c r="AT125" s="621"/>
      <c r="AU125" s="621"/>
      <c r="AV125" s="621"/>
      <c r="AW125" s="621"/>
      <c r="AX125" s="621"/>
      <c r="AY125" s="621"/>
      <c r="AZ125" s="621"/>
      <c r="BA125" s="621"/>
      <c r="BB125" s="621"/>
      <c r="BC125" s="621"/>
      <c r="BD125" s="621"/>
      <c r="BE125" s="622"/>
    </row>
    <row r="126" spans="1:57" s="166" customFormat="1" ht="18" customHeight="1">
      <c r="A126" s="161"/>
      <c r="B126" s="561"/>
      <c r="C126" s="562"/>
      <c r="D126" s="562"/>
      <c r="E126" s="563"/>
      <c r="F126" s="333"/>
      <c r="G126" s="573" t="s">
        <v>169</v>
      </c>
      <c r="H126" s="573"/>
      <c r="I126" s="573"/>
      <c r="J126" s="573"/>
      <c r="K126" s="573"/>
      <c r="L126" s="573"/>
      <c r="M126" s="573"/>
      <c r="N126" s="573"/>
      <c r="O126" s="573"/>
      <c r="P126" s="573"/>
      <c r="Q126" s="573"/>
      <c r="R126" s="573"/>
      <c r="S126" s="573"/>
      <c r="T126" s="573"/>
      <c r="U126" s="573"/>
      <c r="V126" s="573"/>
      <c r="W126" s="573"/>
      <c r="X126" s="573"/>
      <c r="Y126" s="573"/>
      <c r="Z126" s="573"/>
      <c r="AA126" s="573"/>
      <c r="AB126" s="573"/>
      <c r="AC126" s="573"/>
      <c r="AD126" s="573"/>
      <c r="AE126" s="573"/>
      <c r="AF126" s="573"/>
      <c r="AG126" s="573"/>
      <c r="AH126" s="573"/>
      <c r="AI126" s="573"/>
      <c r="AJ126" s="573"/>
      <c r="AK126" s="586"/>
      <c r="AL126" s="165"/>
      <c r="AM126" s="438" t="b">
        <v>0</v>
      </c>
      <c r="AN126" s="633"/>
      <c r="AO126" s="324"/>
      <c r="AP126" s="324"/>
      <c r="AQ126" s="623"/>
      <c r="AR126" s="624"/>
      <c r="AS126" s="624"/>
      <c r="AT126" s="624"/>
      <c r="AU126" s="624"/>
      <c r="AV126" s="624"/>
      <c r="AW126" s="624"/>
      <c r="AX126" s="624"/>
      <c r="AY126" s="624"/>
      <c r="AZ126" s="624"/>
      <c r="BA126" s="624"/>
      <c r="BB126" s="624"/>
      <c r="BC126" s="624"/>
      <c r="BD126" s="624"/>
      <c r="BE126" s="625"/>
    </row>
    <row r="127" spans="1:57" s="166" customFormat="1" ht="18" customHeight="1">
      <c r="A127" s="161"/>
      <c r="B127" s="561"/>
      <c r="C127" s="562"/>
      <c r="D127" s="562"/>
      <c r="E127" s="563"/>
      <c r="F127" s="333"/>
      <c r="G127" s="574" t="s">
        <v>170</v>
      </c>
      <c r="H127" s="574"/>
      <c r="I127" s="574"/>
      <c r="J127" s="574"/>
      <c r="K127" s="574"/>
      <c r="L127" s="574"/>
      <c r="M127" s="574"/>
      <c r="N127" s="574"/>
      <c r="O127" s="574"/>
      <c r="P127" s="574"/>
      <c r="Q127" s="574"/>
      <c r="R127" s="574"/>
      <c r="S127" s="574"/>
      <c r="T127" s="574"/>
      <c r="U127" s="574"/>
      <c r="V127" s="574"/>
      <c r="W127" s="574"/>
      <c r="X127" s="574"/>
      <c r="Y127" s="574"/>
      <c r="Z127" s="574"/>
      <c r="AA127" s="574"/>
      <c r="AB127" s="574"/>
      <c r="AC127" s="574"/>
      <c r="AD127" s="574"/>
      <c r="AE127" s="574"/>
      <c r="AF127" s="574"/>
      <c r="AG127" s="574"/>
      <c r="AH127" s="574"/>
      <c r="AI127" s="574"/>
      <c r="AJ127" s="574"/>
      <c r="AK127" s="335"/>
      <c r="AL127" s="165"/>
      <c r="AM127" s="438" t="b">
        <v>0</v>
      </c>
      <c r="AN127" s="633"/>
      <c r="AO127" s="324"/>
      <c r="AP127" s="324"/>
      <c r="AQ127" s="623"/>
      <c r="AR127" s="624"/>
      <c r="AS127" s="624"/>
      <c r="AT127" s="624"/>
      <c r="AU127" s="624"/>
      <c r="AV127" s="624"/>
      <c r="AW127" s="624"/>
      <c r="AX127" s="624"/>
      <c r="AY127" s="624"/>
      <c r="AZ127" s="624"/>
      <c r="BA127" s="624"/>
      <c r="BB127" s="624"/>
      <c r="BC127" s="624"/>
      <c r="BD127" s="624"/>
      <c r="BE127" s="625"/>
    </row>
    <row r="128" spans="1:57" s="166" customFormat="1" ht="18" customHeight="1">
      <c r="A128" s="161"/>
      <c r="B128" s="561"/>
      <c r="C128" s="562"/>
      <c r="D128" s="562"/>
      <c r="E128" s="563"/>
      <c r="F128" s="333"/>
      <c r="G128" s="574" t="s">
        <v>171</v>
      </c>
      <c r="H128" s="574"/>
      <c r="I128" s="574"/>
      <c r="J128" s="574"/>
      <c r="K128" s="574"/>
      <c r="L128" s="574"/>
      <c r="M128" s="574"/>
      <c r="N128" s="574"/>
      <c r="O128" s="574"/>
      <c r="P128" s="574"/>
      <c r="Q128" s="574"/>
      <c r="R128" s="574"/>
      <c r="S128" s="574"/>
      <c r="T128" s="574"/>
      <c r="U128" s="574"/>
      <c r="V128" s="574"/>
      <c r="W128" s="574"/>
      <c r="X128" s="574"/>
      <c r="Y128" s="574"/>
      <c r="Z128" s="574"/>
      <c r="AA128" s="574"/>
      <c r="AB128" s="574"/>
      <c r="AC128" s="574"/>
      <c r="AD128" s="574"/>
      <c r="AE128" s="574"/>
      <c r="AF128" s="574"/>
      <c r="AG128" s="574"/>
      <c r="AH128" s="574"/>
      <c r="AI128" s="574"/>
      <c r="AJ128" s="574"/>
      <c r="AK128" s="575"/>
      <c r="AL128" s="165"/>
      <c r="AM128" s="438" t="b">
        <v>0</v>
      </c>
      <c r="AN128" s="633"/>
      <c r="AO128" s="324"/>
      <c r="AP128" s="324"/>
      <c r="AQ128" s="623"/>
      <c r="AR128" s="624"/>
      <c r="AS128" s="624"/>
      <c r="AT128" s="624"/>
      <c r="AU128" s="624"/>
      <c r="AV128" s="624"/>
      <c r="AW128" s="624"/>
      <c r="AX128" s="624"/>
      <c r="AY128" s="624"/>
      <c r="AZ128" s="624"/>
      <c r="BA128" s="624"/>
      <c r="BB128" s="624"/>
      <c r="BC128" s="624"/>
      <c r="BD128" s="624"/>
      <c r="BE128" s="625"/>
    </row>
    <row r="129" spans="1:57" s="166" customFormat="1" ht="28.95" customHeight="1">
      <c r="A129" s="161"/>
      <c r="B129" s="561"/>
      <c r="C129" s="562"/>
      <c r="D129" s="562"/>
      <c r="E129" s="563"/>
      <c r="F129" s="340"/>
      <c r="G129" s="573" t="s">
        <v>172</v>
      </c>
      <c r="H129" s="573"/>
      <c r="I129" s="573"/>
      <c r="J129" s="573"/>
      <c r="K129" s="573"/>
      <c r="L129" s="573"/>
      <c r="M129" s="573"/>
      <c r="N129" s="573"/>
      <c r="O129" s="573"/>
      <c r="P129" s="573"/>
      <c r="Q129" s="573"/>
      <c r="R129" s="573"/>
      <c r="S129" s="573"/>
      <c r="T129" s="573"/>
      <c r="U129" s="573"/>
      <c r="V129" s="573"/>
      <c r="W129" s="573"/>
      <c r="X129" s="573"/>
      <c r="Y129" s="573"/>
      <c r="Z129" s="573"/>
      <c r="AA129" s="573"/>
      <c r="AB129" s="573"/>
      <c r="AC129" s="573"/>
      <c r="AD129" s="573"/>
      <c r="AE129" s="573"/>
      <c r="AF129" s="573"/>
      <c r="AG129" s="573"/>
      <c r="AH129" s="573"/>
      <c r="AI129" s="573"/>
      <c r="AJ129" s="573"/>
      <c r="AK129" s="586"/>
      <c r="AL129" s="165"/>
      <c r="AM129" s="438" t="b">
        <v>0</v>
      </c>
      <c r="AN129" s="633"/>
      <c r="AO129" s="324"/>
      <c r="AP129" s="324"/>
      <c r="AQ129" s="623"/>
      <c r="AR129" s="624"/>
      <c r="AS129" s="624"/>
      <c r="AT129" s="624"/>
      <c r="AU129" s="624"/>
      <c r="AV129" s="624"/>
      <c r="AW129" s="624"/>
      <c r="AX129" s="624"/>
      <c r="AY129" s="624"/>
      <c r="AZ129" s="624"/>
      <c r="BA129" s="624"/>
      <c r="BB129" s="624"/>
      <c r="BC129" s="624"/>
      <c r="BD129" s="624"/>
      <c r="BE129" s="625"/>
    </row>
    <row r="130" spans="1:57" s="166" customFormat="1" ht="33" customHeight="1">
      <c r="A130" s="161"/>
      <c r="B130" s="561"/>
      <c r="C130" s="562"/>
      <c r="D130" s="562"/>
      <c r="E130" s="563"/>
      <c r="F130" s="333"/>
      <c r="G130" s="573" t="s">
        <v>173</v>
      </c>
      <c r="H130" s="573"/>
      <c r="I130" s="573"/>
      <c r="J130" s="573"/>
      <c r="K130" s="573"/>
      <c r="L130" s="573"/>
      <c r="M130" s="573"/>
      <c r="N130" s="573"/>
      <c r="O130" s="573"/>
      <c r="P130" s="573"/>
      <c r="Q130" s="573"/>
      <c r="R130" s="573"/>
      <c r="S130" s="573"/>
      <c r="T130" s="573"/>
      <c r="U130" s="573"/>
      <c r="V130" s="573"/>
      <c r="W130" s="573"/>
      <c r="X130" s="573"/>
      <c r="Y130" s="573"/>
      <c r="Z130" s="573"/>
      <c r="AA130" s="573"/>
      <c r="AB130" s="573"/>
      <c r="AC130" s="573"/>
      <c r="AD130" s="573"/>
      <c r="AE130" s="573"/>
      <c r="AF130" s="573"/>
      <c r="AG130" s="573"/>
      <c r="AH130" s="573"/>
      <c r="AI130" s="573"/>
      <c r="AJ130" s="573"/>
      <c r="AK130" s="586"/>
      <c r="AL130" s="165"/>
      <c r="AM130" s="438" t="b">
        <v>0</v>
      </c>
      <c r="AN130" s="633"/>
      <c r="AQ130" s="623"/>
      <c r="AR130" s="624"/>
      <c r="AS130" s="624"/>
      <c r="AT130" s="624"/>
      <c r="AU130" s="624"/>
      <c r="AV130" s="624"/>
      <c r="AW130" s="624"/>
      <c r="AX130" s="624"/>
      <c r="AY130" s="624"/>
      <c r="AZ130" s="624"/>
      <c r="BA130" s="624"/>
      <c r="BB130" s="624"/>
      <c r="BC130" s="624"/>
      <c r="BD130" s="624"/>
      <c r="BE130" s="625"/>
    </row>
    <row r="131" spans="1:57" s="166" customFormat="1" ht="22.95" customHeight="1">
      <c r="A131" s="161"/>
      <c r="B131" s="561"/>
      <c r="C131" s="562"/>
      <c r="D131" s="562"/>
      <c r="E131" s="563"/>
      <c r="F131" s="340"/>
      <c r="G131" s="574" t="s">
        <v>174</v>
      </c>
      <c r="H131" s="574"/>
      <c r="I131" s="574"/>
      <c r="J131" s="574"/>
      <c r="K131" s="574"/>
      <c r="L131" s="574"/>
      <c r="M131" s="574"/>
      <c r="N131" s="574"/>
      <c r="O131" s="574"/>
      <c r="P131" s="574"/>
      <c r="Q131" s="574"/>
      <c r="R131" s="574"/>
      <c r="S131" s="574"/>
      <c r="T131" s="574"/>
      <c r="U131" s="574"/>
      <c r="V131" s="574"/>
      <c r="W131" s="574"/>
      <c r="X131" s="574"/>
      <c r="Y131" s="574"/>
      <c r="Z131" s="574"/>
      <c r="AA131" s="574"/>
      <c r="AB131" s="574"/>
      <c r="AC131" s="574"/>
      <c r="AD131" s="574"/>
      <c r="AE131" s="574"/>
      <c r="AF131" s="574"/>
      <c r="AG131" s="574"/>
      <c r="AH131" s="574"/>
      <c r="AI131" s="574"/>
      <c r="AJ131" s="574"/>
      <c r="AK131" s="575"/>
      <c r="AL131" s="341"/>
      <c r="AM131" s="438" t="b">
        <v>0</v>
      </c>
      <c r="AN131" s="633"/>
      <c r="AQ131" s="623"/>
      <c r="AR131" s="624"/>
      <c r="AS131" s="624"/>
      <c r="AT131" s="624"/>
      <c r="AU131" s="624"/>
      <c r="AV131" s="624"/>
      <c r="AW131" s="624"/>
      <c r="AX131" s="624"/>
      <c r="AY131" s="624"/>
      <c r="AZ131" s="624"/>
      <c r="BA131" s="624"/>
      <c r="BB131" s="624"/>
      <c r="BC131" s="624"/>
      <c r="BD131" s="624"/>
      <c r="BE131" s="625"/>
    </row>
    <row r="132" spans="1:57" s="166" customFormat="1" ht="17.399999999999999" customHeight="1" thickBot="1">
      <c r="A132" s="161"/>
      <c r="B132" s="564"/>
      <c r="C132" s="565"/>
      <c r="D132" s="565"/>
      <c r="E132" s="566"/>
      <c r="F132" s="340"/>
      <c r="G132" s="556" t="s">
        <v>175</v>
      </c>
      <c r="H132" s="556"/>
      <c r="I132" s="556"/>
      <c r="J132" s="556"/>
      <c r="K132" s="556"/>
      <c r="L132" s="556"/>
      <c r="M132" s="556"/>
      <c r="N132" s="556"/>
      <c r="O132" s="556"/>
      <c r="P132" s="556"/>
      <c r="Q132" s="556"/>
      <c r="R132" s="556"/>
      <c r="S132" s="556"/>
      <c r="T132" s="556"/>
      <c r="U132" s="556"/>
      <c r="V132" s="556"/>
      <c r="W132" s="556"/>
      <c r="X132" s="556"/>
      <c r="Y132" s="556"/>
      <c r="Z132" s="556"/>
      <c r="AA132" s="556"/>
      <c r="AB132" s="556"/>
      <c r="AC132" s="556"/>
      <c r="AD132" s="556"/>
      <c r="AE132" s="556"/>
      <c r="AF132" s="556"/>
      <c r="AG132" s="556"/>
      <c r="AH132" s="556"/>
      <c r="AI132" s="556"/>
      <c r="AJ132" s="556"/>
      <c r="AK132" s="557"/>
      <c r="AL132" s="341"/>
      <c r="AM132" s="438" t="b">
        <v>0</v>
      </c>
      <c r="AN132" s="634"/>
      <c r="AQ132" s="626"/>
      <c r="AR132" s="627"/>
      <c r="AS132" s="627"/>
      <c r="AT132" s="627"/>
      <c r="AU132" s="627"/>
      <c r="AV132" s="627"/>
      <c r="AW132" s="627"/>
      <c r="AX132" s="627"/>
      <c r="AY132" s="627"/>
      <c r="AZ132" s="627"/>
      <c r="BA132" s="627"/>
      <c r="BB132" s="627"/>
      <c r="BC132" s="627"/>
      <c r="BD132" s="627"/>
      <c r="BE132" s="628"/>
    </row>
    <row r="133" spans="1:57" s="166" customFormat="1" ht="18" customHeight="1">
      <c r="A133" s="161"/>
      <c r="B133" s="576" t="s">
        <v>176</v>
      </c>
      <c r="C133" s="577"/>
      <c r="D133" s="577"/>
      <c r="E133" s="578"/>
      <c r="F133" s="336"/>
      <c r="G133" s="587" t="s">
        <v>177</v>
      </c>
      <c r="H133" s="587"/>
      <c r="I133" s="587"/>
      <c r="J133" s="587"/>
      <c r="K133" s="587"/>
      <c r="L133" s="587"/>
      <c r="M133" s="587"/>
      <c r="N133" s="587"/>
      <c r="O133" s="587"/>
      <c r="P133" s="587"/>
      <c r="Q133" s="587"/>
      <c r="R133" s="587"/>
      <c r="S133" s="587"/>
      <c r="T133" s="587"/>
      <c r="U133" s="587"/>
      <c r="V133" s="587"/>
      <c r="W133" s="587"/>
      <c r="X133" s="587"/>
      <c r="Y133" s="587"/>
      <c r="Z133" s="587"/>
      <c r="AA133" s="587"/>
      <c r="AB133" s="587"/>
      <c r="AC133" s="587"/>
      <c r="AD133" s="587"/>
      <c r="AE133" s="587"/>
      <c r="AF133" s="587"/>
      <c r="AG133" s="587"/>
      <c r="AH133" s="587"/>
      <c r="AI133" s="587"/>
      <c r="AJ133" s="587"/>
      <c r="AK133" s="588"/>
      <c r="AL133" s="165"/>
      <c r="AM133" s="438" t="b">
        <v>0</v>
      </c>
      <c r="AN133" s="613">
        <f>COUNTIF(AM133:AM136,TRUE)</f>
        <v>0</v>
      </c>
      <c r="AO133" s="324"/>
      <c r="AP133" s="324"/>
      <c r="AQ133" s="620" t="str">
        <f>IF(AI101="該当", "！この区分（４項目）から２つ以上の取組が選択されていません。",  "！この区分（４項目）から１つ以上の取組が選択されていません。")</f>
        <v>！この区分（４項目）から２つ以上の取組が選択されていません。</v>
      </c>
      <c r="AR133" s="621"/>
      <c r="AS133" s="621"/>
      <c r="AT133" s="621"/>
      <c r="AU133" s="621"/>
      <c r="AV133" s="621"/>
      <c r="AW133" s="621"/>
      <c r="AX133" s="621"/>
      <c r="AY133" s="621"/>
      <c r="AZ133" s="621"/>
      <c r="BA133" s="621"/>
      <c r="BB133" s="621"/>
      <c r="BC133" s="621"/>
      <c r="BD133" s="621"/>
      <c r="BE133" s="622"/>
    </row>
    <row r="134" spans="1:57" s="166" customFormat="1" ht="18" customHeight="1">
      <c r="A134" s="161"/>
      <c r="B134" s="579"/>
      <c r="C134" s="580"/>
      <c r="D134" s="580"/>
      <c r="E134" s="581"/>
      <c r="F134" s="333"/>
      <c r="G134" s="573" t="s">
        <v>178</v>
      </c>
      <c r="H134" s="573"/>
      <c r="I134" s="573"/>
      <c r="J134" s="573"/>
      <c r="K134" s="573"/>
      <c r="L134" s="573"/>
      <c r="M134" s="573"/>
      <c r="N134" s="573"/>
      <c r="O134" s="573"/>
      <c r="P134" s="573"/>
      <c r="Q134" s="573"/>
      <c r="R134" s="573"/>
      <c r="S134" s="573"/>
      <c r="T134" s="573"/>
      <c r="U134" s="573"/>
      <c r="V134" s="573"/>
      <c r="W134" s="573"/>
      <c r="X134" s="573"/>
      <c r="Y134" s="573"/>
      <c r="Z134" s="573"/>
      <c r="AA134" s="573"/>
      <c r="AB134" s="573"/>
      <c r="AC134" s="573"/>
      <c r="AD134" s="573"/>
      <c r="AE134" s="573"/>
      <c r="AF134" s="573"/>
      <c r="AG134" s="573"/>
      <c r="AH134" s="573"/>
      <c r="AI134" s="573"/>
      <c r="AJ134" s="573"/>
      <c r="AK134" s="334"/>
      <c r="AL134" s="165"/>
      <c r="AM134" s="438" t="b">
        <v>0</v>
      </c>
      <c r="AN134" s="613"/>
      <c r="AO134" s="324"/>
      <c r="AP134" s="324"/>
      <c r="AQ134" s="623"/>
      <c r="AR134" s="624"/>
      <c r="AS134" s="624"/>
      <c r="AT134" s="624"/>
      <c r="AU134" s="624"/>
      <c r="AV134" s="624"/>
      <c r="AW134" s="624"/>
      <c r="AX134" s="624"/>
      <c r="AY134" s="624"/>
      <c r="AZ134" s="624"/>
      <c r="BA134" s="624"/>
      <c r="BB134" s="624"/>
      <c r="BC134" s="624"/>
      <c r="BD134" s="624"/>
      <c r="BE134" s="625"/>
    </row>
    <row r="135" spans="1:57" s="166" customFormat="1" ht="18" customHeight="1">
      <c r="A135" s="161"/>
      <c r="B135" s="579"/>
      <c r="C135" s="580"/>
      <c r="D135" s="580"/>
      <c r="E135" s="581"/>
      <c r="F135" s="333"/>
      <c r="G135" s="573" t="s">
        <v>179</v>
      </c>
      <c r="H135" s="573"/>
      <c r="I135" s="573"/>
      <c r="J135" s="573"/>
      <c r="K135" s="573"/>
      <c r="L135" s="573"/>
      <c r="M135" s="573"/>
      <c r="N135" s="573"/>
      <c r="O135" s="573"/>
      <c r="P135" s="573"/>
      <c r="Q135" s="573"/>
      <c r="R135" s="573"/>
      <c r="S135" s="573"/>
      <c r="T135" s="573"/>
      <c r="U135" s="573"/>
      <c r="V135" s="573"/>
      <c r="W135" s="573"/>
      <c r="X135" s="573"/>
      <c r="Y135" s="573"/>
      <c r="Z135" s="573"/>
      <c r="AA135" s="573"/>
      <c r="AB135" s="573"/>
      <c r="AC135" s="573"/>
      <c r="AD135" s="573"/>
      <c r="AE135" s="573"/>
      <c r="AF135" s="573"/>
      <c r="AG135" s="573"/>
      <c r="AH135" s="573"/>
      <c r="AI135" s="573"/>
      <c r="AJ135" s="573"/>
      <c r="AK135" s="334"/>
      <c r="AL135" s="161"/>
      <c r="AM135" s="438" t="b">
        <v>0</v>
      </c>
      <c r="AN135" s="613"/>
      <c r="AO135" s="324"/>
      <c r="AP135" s="324"/>
      <c r="AQ135" s="623"/>
      <c r="AR135" s="624"/>
      <c r="AS135" s="624"/>
      <c r="AT135" s="624"/>
      <c r="AU135" s="624"/>
      <c r="AV135" s="624"/>
      <c r="AW135" s="624"/>
      <c r="AX135" s="624"/>
      <c r="AY135" s="624"/>
      <c r="AZ135" s="624"/>
      <c r="BA135" s="624"/>
      <c r="BB135" s="624"/>
      <c r="BC135" s="624"/>
      <c r="BD135" s="624"/>
      <c r="BE135" s="625"/>
    </row>
    <row r="136" spans="1:57" s="166" customFormat="1" ht="19.95" customHeight="1" thickBot="1">
      <c r="A136" s="161"/>
      <c r="B136" s="582"/>
      <c r="C136" s="583"/>
      <c r="D136" s="583"/>
      <c r="E136" s="584"/>
      <c r="F136" s="288"/>
      <c r="G136" s="847" t="s">
        <v>180</v>
      </c>
      <c r="H136" s="847"/>
      <c r="I136" s="847"/>
      <c r="J136" s="847"/>
      <c r="K136" s="847"/>
      <c r="L136" s="847"/>
      <c r="M136" s="847"/>
      <c r="N136" s="847"/>
      <c r="O136" s="847"/>
      <c r="P136" s="847"/>
      <c r="Q136" s="847"/>
      <c r="R136" s="847"/>
      <c r="S136" s="847"/>
      <c r="T136" s="847"/>
      <c r="U136" s="847"/>
      <c r="V136" s="847"/>
      <c r="W136" s="847"/>
      <c r="X136" s="847"/>
      <c r="Y136" s="847"/>
      <c r="Z136" s="847"/>
      <c r="AA136" s="847"/>
      <c r="AB136" s="847"/>
      <c r="AC136" s="847"/>
      <c r="AD136" s="847"/>
      <c r="AE136" s="847"/>
      <c r="AF136" s="847"/>
      <c r="AG136" s="847"/>
      <c r="AH136" s="847"/>
      <c r="AI136" s="847"/>
      <c r="AJ136" s="847"/>
      <c r="AK136" s="342"/>
      <c r="AL136" s="165"/>
      <c r="AM136" s="438" t="b">
        <v>0</v>
      </c>
      <c r="AN136" s="613"/>
      <c r="AO136" s="343"/>
      <c r="AP136" s="343"/>
      <c r="AQ136" s="626"/>
      <c r="AR136" s="627"/>
      <c r="AS136" s="627"/>
      <c r="AT136" s="627"/>
      <c r="AU136" s="627"/>
      <c r="AV136" s="627"/>
      <c r="AW136" s="627"/>
      <c r="AX136" s="627"/>
      <c r="AY136" s="627"/>
      <c r="AZ136" s="627"/>
      <c r="BA136" s="627"/>
      <c r="BB136" s="627"/>
      <c r="BC136" s="627"/>
      <c r="BD136" s="627"/>
      <c r="BE136" s="628"/>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4"/>
      <c r="AN137" s="326"/>
      <c r="AO137" s="326"/>
      <c r="AP137" s="326"/>
      <c r="AQ137" s="326"/>
      <c r="AR137" s="326"/>
      <c r="AS137" s="326"/>
      <c r="AT137" s="345"/>
      <c r="AU137" s="345"/>
      <c r="AV137" s="345"/>
      <c r="AW137" s="345"/>
      <c r="AX137" s="345"/>
      <c r="AY137" s="326"/>
    </row>
    <row r="138" spans="1:57" ht="15" customHeight="1">
      <c r="A138" s="161"/>
      <c r="B138" s="346" t="s">
        <v>181</v>
      </c>
      <c r="C138" s="346"/>
      <c r="D138" s="346"/>
      <c r="E138" s="346"/>
      <c r="F138" s="346"/>
      <c r="G138" s="346"/>
      <c r="H138" s="346"/>
      <c r="I138" s="346"/>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4"/>
      <c r="AN138" s="326"/>
      <c r="AO138" s="326"/>
      <c r="AP138" s="326"/>
      <c r="AQ138" s="326"/>
      <c r="AR138" s="326"/>
      <c r="AS138" s="326"/>
      <c r="AT138" s="345"/>
      <c r="AU138" s="345"/>
      <c r="AV138" s="345"/>
      <c r="AW138" s="345"/>
      <c r="AX138" s="345"/>
      <c r="AY138" s="326"/>
    </row>
    <row r="139" spans="1:57" ht="18" customHeight="1" thickBot="1">
      <c r="A139" s="161"/>
      <c r="B139" s="347" t="s">
        <v>182</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8"/>
      <c r="AL139" s="161"/>
      <c r="AM139" s="344"/>
      <c r="AN139" s="326"/>
      <c r="AO139" s="326"/>
      <c r="AP139" s="326"/>
      <c r="AQ139" s="326"/>
      <c r="AR139" s="326"/>
      <c r="AS139" s="326"/>
      <c r="AT139" s="345"/>
      <c r="AU139" s="345"/>
      <c r="AV139" s="345"/>
      <c r="AW139" s="345"/>
      <c r="AX139" s="345"/>
      <c r="AY139" s="326"/>
    </row>
    <row r="140" spans="1:57" ht="26.4" customHeight="1" thickBot="1">
      <c r="A140" s="161"/>
      <c r="B140" s="593" t="s">
        <v>183</v>
      </c>
      <c r="C140" s="594"/>
      <c r="D140" s="594"/>
      <c r="E140" s="594"/>
      <c r="F140" s="594"/>
      <c r="G140" s="594"/>
      <c r="H140" s="594"/>
      <c r="I140" s="594"/>
      <c r="J140" s="594"/>
      <c r="K140" s="594"/>
      <c r="L140" s="594"/>
      <c r="M140" s="594"/>
      <c r="N140" s="594"/>
      <c r="O140" s="594"/>
      <c r="P140" s="594"/>
      <c r="Q140" s="594"/>
      <c r="R140" s="594"/>
      <c r="S140" s="594"/>
      <c r="T140" s="594"/>
      <c r="U140" s="594"/>
      <c r="V140" s="594"/>
      <c r="W140" s="594"/>
      <c r="X140" s="594"/>
      <c r="Y140" s="594"/>
      <c r="Z140" s="594"/>
      <c r="AA140" s="594"/>
      <c r="AB140" s="594"/>
      <c r="AC140" s="594"/>
      <c r="AD140" s="594"/>
      <c r="AE140" s="594"/>
      <c r="AF140" s="594"/>
      <c r="AG140" s="594"/>
      <c r="AH140" s="594"/>
      <c r="AI140" s="594"/>
      <c r="AJ140" s="594"/>
      <c r="AK140" s="227"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1"/>
      <c r="AM140" s="344"/>
      <c r="AN140" s="326"/>
      <c r="AO140" s="326"/>
      <c r="AP140" s="326"/>
      <c r="AQ140" s="326"/>
      <c r="AR140" s="326"/>
      <c r="AS140" s="326"/>
      <c r="AT140" s="345"/>
      <c r="AU140" s="345"/>
      <c r="AV140" s="345"/>
      <c r="AW140" s="345"/>
      <c r="AX140" s="345"/>
      <c r="AY140" s="326"/>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4"/>
      <c r="AN141" s="326"/>
      <c r="AO141" s="326"/>
      <c r="AP141" s="326"/>
      <c r="AQ141" s="326"/>
      <c r="AR141" s="326"/>
      <c r="AS141" s="326"/>
      <c r="AT141" s="345"/>
      <c r="AU141" s="345"/>
      <c r="AV141" s="345"/>
      <c r="AW141" s="345"/>
      <c r="AX141" s="345"/>
      <c r="AY141" s="326"/>
    </row>
    <row r="142" spans="1:57" ht="17.399999999999999" customHeight="1">
      <c r="A142" s="165"/>
      <c r="B142" s="349" t="s">
        <v>184</v>
      </c>
      <c r="C142" s="350"/>
      <c r="D142" s="350"/>
      <c r="E142" s="350"/>
      <c r="F142" s="350"/>
      <c r="G142" s="350"/>
      <c r="H142" s="350"/>
      <c r="I142" s="350"/>
      <c r="J142" s="350"/>
      <c r="K142" s="350"/>
      <c r="L142" s="350"/>
      <c r="M142" s="350"/>
      <c r="N142" s="350"/>
      <c r="O142" s="350"/>
      <c r="P142" s="350"/>
      <c r="Q142" s="350"/>
      <c r="R142" s="351"/>
      <c r="S142" s="351"/>
      <c r="T142" s="351"/>
      <c r="U142" s="351"/>
      <c r="V142" s="351"/>
      <c r="W142" s="351"/>
      <c r="X142" s="351"/>
      <c r="Y142" s="351"/>
      <c r="Z142" s="351"/>
      <c r="AA142" s="351"/>
      <c r="AB142" s="351"/>
      <c r="AC142" s="351"/>
      <c r="AD142" s="351"/>
      <c r="AE142" s="351"/>
      <c r="AF142" s="351"/>
      <c r="AG142" s="351"/>
      <c r="AH142" s="351"/>
      <c r="AI142" s="351"/>
      <c r="AJ142" s="352"/>
      <c r="AK142" s="198"/>
      <c r="AL142" s="161"/>
      <c r="AY142" s="172"/>
    </row>
    <row r="143" spans="1:57" s="166" customFormat="1" ht="64.2" customHeight="1">
      <c r="A143" s="165"/>
      <c r="B143" s="570"/>
      <c r="C143" s="571"/>
      <c r="D143" s="571"/>
      <c r="E143" s="571"/>
      <c r="F143" s="571"/>
      <c r="G143" s="571"/>
      <c r="H143" s="571"/>
      <c r="I143" s="571"/>
      <c r="J143" s="571"/>
      <c r="K143" s="571"/>
      <c r="L143" s="571"/>
      <c r="M143" s="571"/>
      <c r="N143" s="571"/>
      <c r="O143" s="571"/>
      <c r="P143" s="571"/>
      <c r="Q143" s="571"/>
      <c r="R143" s="571"/>
      <c r="S143" s="571"/>
      <c r="T143" s="571"/>
      <c r="U143" s="571"/>
      <c r="V143" s="571"/>
      <c r="W143" s="571"/>
      <c r="X143" s="571"/>
      <c r="Y143" s="571"/>
      <c r="Z143" s="571"/>
      <c r="AA143" s="571"/>
      <c r="AB143" s="571"/>
      <c r="AC143" s="571"/>
      <c r="AD143" s="571"/>
      <c r="AE143" s="571"/>
      <c r="AF143" s="571"/>
      <c r="AG143" s="571"/>
      <c r="AH143" s="571"/>
      <c r="AI143" s="571"/>
      <c r="AJ143" s="571"/>
      <c r="AK143" s="572"/>
      <c r="AL143" s="165"/>
      <c r="AM143"/>
      <c r="AN143" s="353"/>
      <c r="AO143" s="353"/>
      <c r="AP143" s="353"/>
      <c r="AQ143" s="353"/>
      <c r="AR143" s="353"/>
      <c r="AS143" s="353"/>
      <c r="AT143" s="353"/>
      <c r="AU143" s="353"/>
      <c r="AV143" s="353"/>
      <c r="AW143" s="353"/>
      <c r="AX143" s="353"/>
      <c r="AY143" s="353"/>
      <c r="AZ143" s="353"/>
      <c r="BA143" s="353"/>
    </row>
    <row r="144" spans="1:57" s="166" customFormat="1" ht="16.2" customHeight="1">
      <c r="A144" s="161"/>
      <c r="B144" s="354" t="s">
        <v>185</v>
      </c>
      <c r="C144" s="189" t="s">
        <v>186</v>
      </c>
      <c r="D144" s="180"/>
      <c r="E144" s="246"/>
      <c r="F144" s="180"/>
      <c r="G144" s="180"/>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181"/>
      <c r="AL144" s="165"/>
      <c r="AM144"/>
      <c r="AT144" s="171"/>
      <c r="AU144" s="171"/>
      <c r="AV144" s="171"/>
      <c r="AW144" s="171"/>
      <c r="AX144" s="171"/>
    </row>
    <row r="145" spans="1:53" ht="20.399999999999999" customHeight="1" thickBot="1">
      <c r="A145" s="165"/>
      <c r="B145" s="238" t="s">
        <v>185</v>
      </c>
      <c r="C145" s="835" t="s">
        <v>187</v>
      </c>
      <c r="D145" s="835"/>
      <c r="E145" s="835"/>
      <c r="F145" s="835"/>
      <c r="G145" s="835"/>
      <c r="H145" s="835"/>
      <c r="I145" s="835"/>
      <c r="J145" s="835"/>
      <c r="K145" s="835"/>
      <c r="L145" s="835"/>
      <c r="M145" s="835"/>
      <c r="N145" s="835"/>
      <c r="O145" s="835"/>
      <c r="P145" s="835"/>
      <c r="Q145" s="835"/>
      <c r="R145" s="835"/>
      <c r="S145" s="835"/>
      <c r="T145" s="835"/>
      <c r="U145" s="835"/>
      <c r="V145" s="835"/>
      <c r="W145" s="835"/>
      <c r="X145" s="835"/>
      <c r="Y145" s="835"/>
      <c r="Z145" s="835"/>
      <c r="AA145" s="835"/>
      <c r="AB145" s="835"/>
      <c r="AC145" s="835"/>
      <c r="AD145" s="835"/>
      <c r="AE145" s="835"/>
      <c r="AF145" s="835"/>
      <c r="AG145" s="835"/>
      <c r="AH145" s="835"/>
      <c r="AI145" s="835"/>
      <c r="AJ145" s="835"/>
      <c r="AK145" s="835"/>
      <c r="AL145" s="161"/>
      <c r="AT145" s="172"/>
      <c r="AU145" s="172"/>
      <c r="AV145" s="172"/>
      <c r="AW145" s="172"/>
      <c r="AX145" s="172"/>
    </row>
    <row r="146" spans="1:53" s="166" customFormat="1" ht="16.95"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5" t="str">
        <f>IF(H7="", "", IF(COUNTA(E150,H150,K150,T151,AA151)=5,"○","×"))</f>
        <v>○</v>
      </c>
      <c r="AL146" s="165"/>
      <c r="AM146"/>
      <c r="AN146" s="353"/>
      <c r="AO146" s="353"/>
      <c r="AP146" s="353"/>
      <c r="AQ146" s="353"/>
      <c r="AR146" s="353"/>
      <c r="AS146" s="353"/>
      <c r="AT146" s="353"/>
      <c r="AU146" s="353"/>
      <c r="AV146" s="353"/>
      <c r="AW146" s="353"/>
      <c r="AX146" s="353"/>
      <c r="AY146" s="353"/>
      <c r="AZ146" s="353"/>
      <c r="BA146" s="353"/>
    </row>
    <row r="147" spans="1:53" ht="11.4" customHeight="1">
      <c r="A147" s="161"/>
      <c r="B147" s="356"/>
      <c r="C147" s="357"/>
      <c r="D147" s="357"/>
      <c r="E147" s="357"/>
      <c r="F147" s="357"/>
      <c r="G147" s="357"/>
      <c r="H147" s="357"/>
      <c r="I147" s="357"/>
      <c r="J147" s="357"/>
      <c r="K147" s="357"/>
      <c r="L147" s="357"/>
      <c r="M147" s="357"/>
      <c r="N147" s="357"/>
      <c r="O147" s="357"/>
      <c r="P147" s="357"/>
      <c r="Q147" s="357"/>
      <c r="R147" s="357"/>
      <c r="S147" s="357"/>
      <c r="T147" s="357"/>
      <c r="U147" s="357"/>
      <c r="V147" s="357"/>
      <c r="W147" s="357"/>
      <c r="X147" s="357"/>
      <c r="Y147" s="357"/>
      <c r="Z147" s="357"/>
      <c r="AA147" s="357"/>
      <c r="AB147" s="357"/>
      <c r="AC147" s="357"/>
      <c r="AD147" s="357"/>
      <c r="AE147" s="357"/>
      <c r="AF147" s="357"/>
      <c r="AG147" s="357"/>
      <c r="AH147" s="357"/>
      <c r="AI147" s="357"/>
      <c r="AJ147" s="357"/>
      <c r="AK147" s="358"/>
      <c r="AL147" s="161"/>
      <c r="AY147" s="172"/>
    </row>
    <row r="148" spans="1:53" ht="28.2" customHeight="1">
      <c r="A148" s="161"/>
      <c r="B148" s="359" t="s">
        <v>188</v>
      </c>
      <c r="C148" s="834" t="s">
        <v>189</v>
      </c>
      <c r="D148" s="834"/>
      <c r="E148" s="834"/>
      <c r="F148" s="834"/>
      <c r="G148" s="834"/>
      <c r="H148" s="834"/>
      <c r="I148" s="834"/>
      <c r="J148" s="834"/>
      <c r="K148" s="834"/>
      <c r="L148" s="834"/>
      <c r="M148" s="834"/>
      <c r="N148" s="834"/>
      <c r="O148" s="834"/>
      <c r="P148" s="834"/>
      <c r="Q148" s="834"/>
      <c r="R148" s="834"/>
      <c r="S148" s="834"/>
      <c r="T148" s="834"/>
      <c r="U148" s="834"/>
      <c r="V148" s="834"/>
      <c r="W148" s="834"/>
      <c r="X148" s="834"/>
      <c r="Y148" s="834"/>
      <c r="Z148" s="834"/>
      <c r="AA148" s="834"/>
      <c r="AB148" s="834"/>
      <c r="AC148" s="834"/>
      <c r="AD148" s="834"/>
      <c r="AE148" s="834"/>
      <c r="AF148" s="834"/>
      <c r="AG148" s="834"/>
      <c r="AH148" s="834"/>
      <c r="AI148" s="834"/>
      <c r="AJ148" s="834"/>
      <c r="AK148" s="360"/>
      <c r="AL148" s="161"/>
    </row>
    <row r="149" spans="1:53" ht="6.6" customHeight="1">
      <c r="A149" s="361"/>
      <c r="B149" s="359"/>
      <c r="C149" s="197"/>
      <c r="D149" s="362"/>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c r="AA149" s="362"/>
      <c r="AB149" s="362"/>
      <c r="AC149" s="362"/>
      <c r="AD149" s="362"/>
      <c r="AE149" s="362"/>
      <c r="AF149" s="362"/>
      <c r="AG149" s="362"/>
      <c r="AH149" s="362"/>
      <c r="AI149" s="362"/>
      <c r="AJ149" s="362"/>
      <c r="AK149" s="360"/>
      <c r="AL149" s="161"/>
    </row>
    <row r="150" spans="1:53" s="367" customFormat="1" ht="19.5" customHeight="1">
      <c r="A150" s="361"/>
      <c r="B150" s="363"/>
      <c r="C150" s="364" t="s">
        <v>190</v>
      </c>
      <c r="D150" s="364"/>
      <c r="E150" s="641">
        <v>9</v>
      </c>
      <c r="F150" s="642"/>
      <c r="G150" s="364" t="s">
        <v>191</v>
      </c>
      <c r="H150" s="641">
        <v>7</v>
      </c>
      <c r="I150" s="642"/>
      <c r="J150" s="364" t="s">
        <v>192</v>
      </c>
      <c r="K150" s="641">
        <v>1</v>
      </c>
      <c r="L150" s="642"/>
      <c r="M150" s="364" t="s">
        <v>193</v>
      </c>
      <c r="N150" s="362"/>
      <c r="O150" s="643" t="s">
        <v>11</v>
      </c>
      <c r="P150" s="643"/>
      <c r="Q150" s="643"/>
      <c r="R150" s="638" t="str">
        <f>IF(H7="","",H7)</f>
        <v>○○ケアサービス</v>
      </c>
      <c r="S150" s="638"/>
      <c r="T150" s="638"/>
      <c r="U150" s="638"/>
      <c r="V150" s="638"/>
      <c r="W150" s="638"/>
      <c r="X150" s="638"/>
      <c r="Y150" s="638"/>
      <c r="Z150" s="638"/>
      <c r="AA150" s="638"/>
      <c r="AB150" s="638"/>
      <c r="AC150" s="638"/>
      <c r="AD150" s="638"/>
      <c r="AE150" s="638"/>
      <c r="AF150" s="638"/>
      <c r="AG150" s="638"/>
      <c r="AH150" s="638"/>
      <c r="AI150" s="638"/>
      <c r="AJ150" s="365"/>
      <c r="AK150" s="366"/>
      <c r="AL150" s="361"/>
      <c r="AM150"/>
    </row>
    <row r="151" spans="1:53" s="367" customFormat="1" ht="19.95" customHeight="1">
      <c r="A151" s="161"/>
      <c r="B151" s="363"/>
      <c r="C151" s="368"/>
      <c r="D151" s="364"/>
      <c r="E151" s="364"/>
      <c r="F151" s="364"/>
      <c r="G151" s="364"/>
      <c r="H151" s="364"/>
      <c r="I151" s="364"/>
      <c r="J151" s="364"/>
      <c r="K151" s="364"/>
      <c r="L151" s="364"/>
      <c r="M151" s="364"/>
      <c r="N151" s="364"/>
      <c r="O151" s="848" t="s">
        <v>194</v>
      </c>
      <c r="P151" s="848"/>
      <c r="Q151" s="848"/>
      <c r="R151" s="657" t="s">
        <v>21</v>
      </c>
      <c r="S151" s="657"/>
      <c r="T151" s="640" t="str">
        <f>IF(基本情報入力シート!M27="", "", 基本情報入力シート!M27)</f>
        <v>代表取締役</v>
      </c>
      <c r="U151" s="640"/>
      <c r="V151" s="640"/>
      <c r="W151" s="640"/>
      <c r="X151" s="640"/>
      <c r="Y151" s="639" t="s">
        <v>22</v>
      </c>
      <c r="Z151" s="639"/>
      <c r="AA151" s="640" t="str">
        <f>IF(基本情報入力シート!M28="", "", 基本情報入力シート!M28)</f>
        <v>厚労　花子</v>
      </c>
      <c r="AB151" s="640"/>
      <c r="AC151" s="640"/>
      <c r="AD151" s="640"/>
      <c r="AE151" s="640"/>
      <c r="AF151" s="640"/>
      <c r="AG151" s="640"/>
      <c r="AH151" s="640"/>
      <c r="AI151" s="640"/>
      <c r="AJ151" s="368"/>
      <c r="AK151" s="369"/>
      <c r="AL151" s="361"/>
      <c r="AM151"/>
    </row>
    <row r="152" spans="1:53" ht="7.5" customHeight="1" thickBot="1">
      <c r="A152" s="161"/>
      <c r="B152" s="370"/>
      <c r="C152" s="371"/>
      <c r="D152" s="372"/>
      <c r="E152" s="372"/>
      <c r="F152" s="372"/>
      <c r="G152" s="372"/>
      <c r="H152" s="372"/>
      <c r="I152" s="372"/>
      <c r="J152" s="372"/>
      <c r="K152" s="372"/>
      <c r="L152" s="372"/>
      <c r="M152" s="372"/>
      <c r="N152" s="372"/>
      <c r="O152" s="372"/>
      <c r="P152" s="372"/>
      <c r="Q152" s="372"/>
      <c r="R152" s="372"/>
      <c r="S152" s="372"/>
      <c r="T152" s="372"/>
      <c r="U152" s="372"/>
      <c r="V152" s="372"/>
      <c r="W152" s="372"/>
      <c r="X152" s="372"/>
      <c r="Y152" s="372"/>
      <c r="Z152" s="372"/>
      <c r="AA152" s="372"/>
      <c r="AB152" s="372"/>
      <c r="AC152" s="372"/>
      <c r="AD152" s="372"/>
      <c r="AE152" s="372"/>
      <c r="AF152" s="372"/>
      <c r="AG152" s="372"/>
      <c r="AH152" s="372"/>
      <c r="AI152" s="372"/>
      <c r="AJ152" s="372"/>
      <c r="AK152" s="373"/>
      <c r="AL152" s="374"/>
    </row>
    <row r="153" spans="1:53" ht="7.5" customHeight="1">
      <c r="A153" s="161"/>
      <c r="B153" s="162"/>
      <c r="C153" s="364"/>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4">
      <c r="A154" s="161"/>
      <c r="B154" s="375" t="s">
        <v>195</v>
      </c>
      <c r="C154" s="376"/>
      <c r="D154" s="165"/>
      <c r="E154" s="165"/>
      <c r="F154" s="164" t="s">
        <v>196</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4" t="s">
        <v>63</v>
      </c>
      <c r="C155" s="210" t="s">
        <v>197</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4" t="s">
        <v>185</v>
      </c>
      <c r="C156" s="210" t="s">
        <v>198</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6"/>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646" t="s">
        <v>53</v>
      </c>
      <c r="C158" s="646"/>
      <c r="D158" s="646"/>
      <c r="E158" s="646"/>
      <c r="F158" s="646"/>
      <c r="G158" s="646"/>
      <c r="H158" s="646"/>
      <c r="I158" s="646"/>
      <c r="J158" s="646"/>
      <c r="K158" s="646"/>
      <c r="L158" s="646"/>
      <c r="M158" s="646"/>
      <c r="N158" s="646"/>
      <c r="O158" s="646"/>
      <c r="P158" s="646"/>
      <c r="Q158" s="646"/>
      <c r="R158" s="646"/>
      <c r="S158" s="646"/>
      <c r="T158" s="646"/>
      <c r="U158" s="646"/>
      <c r="V158" s="646"/>
      <c r="W158" s="646"/>
      <c r="X158" s="646"/>
      <c r="Y158" s="646"/>
      <c r="Z158" s="646"/>
      <c r="AA158" s="646"/>
      <c r="AB158" s="646"/>
      <c r="AC158" s="646"/>
      <c r="AD158" s="646"/>
      <c r="AE158" s="646"/>
      <c r="AF158" s="646"/>
      <c r="AG158" s="646"/>
      <c r="AH158" s="646"/>
      <c r="AI158" s="646"/>
      <c r="AJ158" s="646"/>
      <c r="AK158" s="646"/>
      <c r="AL158" s="161"/>
    </row>
    <row r="159" spans="1:53" ht="15" customHeight="1">
      <c r="A159" s="161"/>
      <c r="B159" s="377" t="s">
        <v>199</v>
      </c>
      <c r="C159" s="647" t="s">
        <v>200</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78" t="str">
        <f>AE18</f>
        <v>○</v>
      </c>
      <c r="AL159" s="161"/>
    </row>
    <row r="160" spans="1:53" ht="15" customHeight="1">
      <c r="A160" s="161"/>
      <c r="B160" s="379" t="s">
        <v>201</v>
      </c>
      <c r="C160" s="650" t="s">
        <v>202</v>
      </c>
      <c r="D160" s="651"/>
      <c r="E160" s="651"/>
      <c r="F160" s="651"/>
      <c r="G160" s="651"/>
      <c r="H160" s="651"/>
      <c r="I160" s="651"/>
      <c r="J160" s="651"/>
      <c r="K160" s="651"/>
      <c r="L160" s="651"/>
      <c r="M160" s="651"/>
      <c r="N160" s="651"/>
      <c r="O160" s="651"/>
      <c r="P160" s="651"/>
      <c r="Q160" s="651"/>
      <c r="R160" s="651"/>
      <c r="S160" s="651"/>
      <c r="T160" s="651"/>
      <c r="U160" s="651"/>
      <c r="V160" s="651"/>
      <c r="W160" s="651"/>
      <c r="X160" s="651"/>
      <c r="Y160" s="651"/>
      <c r="Z160" s="651"/>
      <c r="AA160" s="651"/>
      <c r="AB160" s="651"/>
      <c r="AC160" s="651"/>
      <c r="AD160" s="651"/>
      <c r="AE160" s="651"/>
      <c r="AF160" s="651"/>
      <c r="AG160" s="651"/>
      <c r="AH160" s="651"/>
      <c r="AI160" s="651"/>
      <c r="AJ160" s="652"/>
      <c r="AK160" s="378" t="str">
        <f>Y24</f>
        <v>○</v>
      </c>
      <c r="AL160" s="161"/>
    </row>
    <row r="161" spans="1:38" ht="15" customHeight="1">
      <c r="A161" s="161"/>
      <c r="B161" s="380" t="s">
        <v>203</v>
      </c>
      <c r="C161" s="658" t="s">
        <v>204</v>
      </c>
      <c r="D161" s="659"/>
      <c r="E161" s="659"/>
      <c r="F161" s="659"/>
      <c r="G161" s="659"/>
      <c r="H161" s="659"/>
      <c r="I161" s="659"/>
      <c r="J161" s="659"/>
      <c r="K161" s="659"/>
      <c r="L161" s="659"/>
      <c r="M161" s="659"/>
      <c r="N161" s="659"/>
      <c r="O161" s="659"/>
      <c r="P161" s="659"/>
      <c r="Q161" s="659"/>
      <c r="R161" s="659"/>
      <c r="S161" s="659"/>
      <c r="T161" s="659"/>
      <c r="U161" s="659"/>
      <c r="V161" s="659"/>
      <c r="W161" s="659"/>
      <c r="X161" s="659"/>
      <c r="Y161" s="659"/>
      <c r="Z161" s="659"/>
      <c r="AA161" s="659"/>
      <c r="AB161" s="659"/>
      <c r="AC161" s="659"/>
      <c r="AD161" s="659"/>
      <c r="AE161" s="659"/>
      <c r="AF161" s="659"/>
      <c r="AG161" s="659"/>
      <c r="AH161" s="659"/>
      <c r="AI161" s="659"/>
      <c r="AJ161" s="660"/>
      <c r="AK161" s="378" t="str">
        <f>AE41</f>
        <v>○</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5" customHeight="1">
      <c r="A163" s="161"/>
      <c r="B163" s="646" t="s">
        <v>205</v>
      </c>
      <c r="C163" s="646"/>
      <c r="D163" s="646"/>
      <c r="E163" s="646"/>
      <c r="F163" s="646"/>
      <c r="G163" s="646"/>
      <c r="H163" s="646"/>
      <c r="I163" s="646"/>
      <c r="J163" s="646"/>
      <c r="K163" s="646"/>
      <c r="L163" s="646"/>
      <c r="M163" s="646"/>
      <c r="N163" s="646"/>
      <c r="O163" s="646"/>
      <c r="P163" s="646"/>
      <c r="Q163" s="646"/>
      <c r="R163" s="646"/>
      <c r="S163" s="646"/>
      <c r="T163" s="646"/>
      <c r="U163" s="646"/>
      <c r="V163" s="646"/>
      <c r="W163" s="646"/>
      <c r="X163" s="646"/>
      <c r="Y163" s="646"/>
      <c r="Z163" s="646"/>
      <c r="AA163" s="646"/>
      <c r="AB163" s="646"/>
      <c r="AC163" s="646"/>
      <c r="AD163" s="646"/>
      <c r="AE163" s="646"/>
      <c r="AF163" s="646"/>
      <c r="AG163" s="646"/>
      <c r="AH163" s="646"/>
      <c r="AI163" s="646"/>
      <c r="AJ163" s="646"/>
      <c r="AK163" s="646"/>
      <c r="AL163" s="161"/>
    </row>
    <row r="164" spans="1:38" ht="15" customHeight="1">
      <c r="A164" s="161"/>
      <c r="B164" s="381" t="s">
        <v>199</v>
      </c>
      <c r="C164" s="842" t="s">
        <v>206</v>
      </c>
      <c r="D164" s="843"/>
      <c r="E164" s="843"/>
      <c r="F164" s="843"/>
      <c r="G164" s="843"/>
      <c r="H164" s="843"/>
      <c r="I164" s="844"/>
      <c r="J164" s="845" t="s">
        <v>207</v>
      </c>
      <c r="K164" s="845"/>
      <c r="L164" s="845"/>
      <c r="M164" s="845"/>
      <c r="N164" s="845"/>
      <c r="O164" s="845"/>
      <c r="P164" s="845"/>
      <c r="Q164" s="845"/>
      <c r="R164" s="845"/>
      <c r="S164" s="845"/>
      <c r="T164" s="845"/>
      <c r="U164" s="845"/>
      <c r="V164" s="845"/>
      <c r="W164" s="845"/>
      <c r="X164" s="845"/>
      <c r="Y164" s="845"/>
      <c r="Z164" s="845"/>
      <c r="AA164" s="845"/>
      <c r="AB164" s="845"/>
      <c r="AC164" s="845"/>
      <c r="AD164" s="845"/>
      <c r="AE164" s="845"/>
      <c r="AF164" s="845"/>
      <c r="AG164" s="845"/>
      <c r="AH164" s="845"/>
      <c r="AI164" s="845"/>
      <c r="AJ164" s="846"/>
      <c r="AK164" s="378" t="str">
        <f>IF(H7="", "", IF(AND(AA52="○", AK50="○"), "○", "×"))</f>
        <v>○</v>
      </c>
      <c r="AL164" s="161"/>
    </row>
    <row r="165" spans="1:38" ht="15" customHeight="1">
      <c r="A165" s="161"/>
      <c r="B165" s="381" t="s">
        <v>201</v>
      </c>
      <c r="C165" s="654" t="s">
        <v>208</v>
      </c>
      <c r="D165" s="655"/>
      <c r="E165" s="655"/>
      <c r="F165" s="655"/>
      <c r="G165" s="655"/>
      <c r="H165" s="655"/>
      <c r="I165" s="656"/>
      <c r="J165" s="644" t="s">
        <v>209</v>
      </c>
      <c r="K165" s="644"/>
      <c r="L165" s="644"/>
      <c r="M165" s="644"/>
      <c r="N165" s="644"/>
      <c r="O165" s="644"/>
      <c r="P165" s="644"/>
      <c r="Q165" s="644"/>
      <c r="R165" s="644"/>
      <c r="S165" s="644"/>
      <c r="T165" s="644"/>
      <c r="U165" s="644"/>
      <c r="V165" s="644"/>
      <c r="W165" s="644"/>
      <c r="X165" s="644"/>
      <c r="Y165" s="644"/>
      <c r="Z165" s="644"/>
      <c r="AA165" s="644"/>
      <c r="AB165" s="644"/>
      <c r="AC165" s="644"/>
      <c r="AD165" s="644"/>
      <c r="AE165" s="644"/>
      <c r="AF165" s="644"/>
      <c r="AG165" s="644"/>
      <c r="AH165" s="644"/>
      <c r="AI165" s="644"/>
      <c r="AJ165" s="645"/>
      <c r="AK165" s="378" t="str">
        <f>IF(H7="", "", IF(AM56=TRUE, "", IF(AND(T60="○", T66="○"), "○", "×")))</f>
        <v/>
      </c>
      <c r="AL165" s="161"/>
    </row>
    <row r="166" spans="1:38" ht="15" customHeight="1">
      <c r="A166" s="161"/>
      <c r="B166" s="381" t="s">
        <v>203</v>
      </c>
      <c r="C166" s="653" t="s">
        <v>210</v>
      </c>
      <c r="D166" s="653"/>
      <c r="E166" s="653"/>
      <c r="F166" s="653"/>
      <c r="G166" s="653"/>
      <c r="H166" s="653"/>
      <c r="I166" s="653"/>
      <c r="J166" s="644" t="s">
        <v>211</v>
      </c>
      <c r="K166" s="644"/>
      <c r="L166" s="644"/>
      <c r="M166" s="644"/>
      <c r="N166" s="644"/>
      <c r="O166" s="644"/>
      <c r="P166" s="644"/>
      <c r="Q166" s="644"/>
      <c r="R166" s="644"/>
      <c r="S166" s="644"/>
      <c r="T166" s="644"/>
      <c r="U166" s="644"/>
      <c r="V166" s="644"/>
      <c r="W166" s="644"/>
      <c r="X166" s="644"/>
      <c r="Y166" s="644"/>
      <c r="Z166" s="644"/>
      <c r="AA166" s="644"/>
      <c r="AB166" s="644"/>
      <c r="AC166" s="644"/>
      <c r="AD166" s="644"/>
      <c r="AE166" s="644"/>
      <c r="AF166" s="644"/>
      <c r="AG166" s="644"/>
      <c r="AH166" s="644"/>
      <c r="AI166" s="644"/>
      <c r="AJ166" s="645"/>
      <c r="AK166" s="378" t="str">
        <f>IF(OR(H7="",AN50=0,AM76=TRUE),"",IF(OR(AM80,AM84),"〇","×"))</f>
        <v>×</v>
      </c>
      <c r="AL166" s="161"/>
    </row>
    <row r="167" spans="1:38" ht="30" customHeight="1">
      <c r="A167" s="161"/>
      <c r="B167" s="381" t="s">
        <v>212</v>
      </c>
      <c r="C167" s="653" t="s">
        <v>213</v>
      </c>
      <c r="D167" s="653"/>
      <c r="E167" s="653"/>
      <c r="F167" s="653"/>
      <c r="G167" s="653"/>
      <c r="H167" s="653"/>
      <c r="I167" s="653"/>
      <c r="J167" s="644" t="s">
        <v>214</v>
      </c>
      <c r="K167" s="644"/>
      <c r="L167" s="644"/>
      <c r="M167" s="644"/>
      <c r="N167" s="644"/>
      <c r="O167" s="644"/>
      <c r="P167" s="644"/>
      <c r="Q167" s="644"/>
      <c r="R167" s="644"/>
      <c r="S167" s="644"/>
      <c r="T167" s="644"/>
      <c r="U167" s="644"/>
      <c r="V167" s="644"/>
      <c r="W167" s="644"/>
      <c r="X167" s="644"/>
      <c r="Y167" s="644"/>
      <c r="Z167" s="644"/>
      <c r="AA167" s="644"/>
      <c r="AB167" s="644"/>
      <c r="AC167" s="644"/>
      <c r="AD167" s="644"/>
      <c r="AE167" s="644"/>
      <c r="AF167" s="644"/>
      <c r="AG167" s="644"/>
      <c r="AH167" s="644"/>
      <c r="AI167" s="644"/>
      <c r="AJ167" s="645"/>
      <c r="AK167" s="378" t="str">
        <f>IF(AND(S87="", S88=""), "", IF(OR(AND(S87="○", S88="○"), AND(OR(S87="×", S88="×"), AK90="○"), AND(S87="○", S88=""), AND(S87="", S88="○")), "○", "×"))</f>
        <v>○</v>
      </c>
      <c r="AL167" s="161"/>
    </row>
    <row r="168" spans="1:38" ht="17.399999999999999" customHeight="1">
      <c r="A168" s="161"/>
      <c r="B168" s="382" t="s">
        <v>215</v>
      </c>
      <c r="C168" s="653" t="s">
        <v>216</v>
      </c>
      <c r="D168" s="653"/>
      <c r="E168" s="653"/>
      <c r="F168" s="653"/>
      <c r="G168" s="653"/>
      <c r="H168" s="653"/>
      <c r="I168" s="653"/>
      <c r="J168" s="644" t="s">
        <v>217</v>
      </c>
      <c r="K168" s="644"/>
      <c r="L168" s="644"/>
      <c r="M168" s="644"/>
      <c r="N168" s="644"/>
      <c r="O168" s="644"/>
      <c r="P168" s="644"/>
      <c r="Q168" s="644"/>
      <c r="R168" s="644"/>
      <c r="S168" s="644"/>
      <c r="T168" s="644"/>
      <c r="U168" s="644"/>
      <c r="V168" s="644"/>
      <c r="W168" s="644"/>
      <c r="X168" s="644"/>
      <c r="Y168" s="644"/>
      <c r="Z168" s="644"/>
      <c r="AA168" s="644"/>
      <c r="AB168" s="644"/>
      <c r="AC168" s="644"/>
      <c r="AD168" s="644"/>
      <c r="AE168" s="644"/>
      <c r="AF168" s="644"/>
      <c r="AG168" s="644"/>
      <c r="AH168" s="644"/>
      <c r="AI168" s="644"/>
      <c r="AJ168" s="645"/>
      <c r="AK168" s="383" t="str">
        <f>IF(H6="", "", IF(OR(AK99="○",AM98=TRUE), "○", "×"))</f>
        <v>×</v>
      </c>
      <c r="AL168" s="161"/>
    </row>
    <row r="169" spans="1:38" ht="15" customHeight="1">
      <c r="A169" s="161"/>
      <c r="B169" s="384" t="s">
        <v>218</v>
      </c>
      <c r="C169" s="635" t="s">
        <v>219</v>
      </c>
      <c r="D169" s="635"/>
      <c r="E169" s="635"/>
      <c r="F169" s="635"/>
      <c r="G169" s="635"/>
      <c r="H169" s="635"/>
      <c r="I169" s="635"/>
      <c r="J169" s="636" t="s">
        <v>220</v>
      </c>
      <c r="K169" s="636"/>
      <c r="L169" s="636"/>
      <c r="M169" s="636"/>
      <c r="N169" s="636"/>
      <c r="O169" s="636"/>
      <c r="P169" s="636"/>
      <c r="Q169" s="636"/>
      <c r="R169" s="636"/>
      <c r="S169" s="636"/>
      <c r="T169" s="636"/>
      <c r="U169" s="636"/>
      <c r="V169" s="636"/>
      <c r="W169" s="636"/>
      <c r="X169" s="636"/>
      <c r="Y169" s="636"/>
      <c r="Z169" s="636"/>
      <c r="AA169" s="636"/>
      <c r="AB169" s="636"/>
      <c r="AC169" s="636"/>
      <c r="AD169" s="636"/>
      <c r="AE169" s="636"/>
      <c r="AF169" s="636"/>
      <c r="AG169" s="636"/>
      <c r="AH169" s="636"/>
      <c r="AI169" s="636"/>
      <c r="AJ169" s="637"/>
      <c r="AK169" s="383" t="str">
        <f>IF(H7="", "", AK140)</f>
        <v>○</v>
      </c>
      <c r="AL169" s="161"/>
    </row>
    <row r="170" spans="1:38">
      <c r="B170" s="219"/>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row>
    <row r="171" spans="1:38">
      <c r="B171" s="385"/>
      <c r="C171" s="385"/>
      <c r="D171" s="385"/>
      <c r="E171" s="385"/>
      <c r="F171" s="385"/>
      <c r="G171" s="385"/>
      <c r="H171" s="385"/>
      <c r="I171" s="385"/>
      <c r="J171" s="385"/>
      <c r="K171" s="385"/>
      <c r="L171" s="385"/>
      <c r="M171" s="385"/>
      <c r="N171" s="385"/>
      <c r="O171" s="385"/>
      <c r="P171" s="385"/>
      <c r="Q171" s="385"/>
      <c r="R171" s="385"/>
      <c r="S171" s="385"/>
      <c r="T171" s="385"/>
      <c r="U171" s="385"/>
      <c r="V171" s="385"/>
      <c r="W171" s="385"/>
      <c r="X171" s="385"/>
      <c r="Y171" s="385"/>
      <c r="Z171" s="385"/>
      <c r="AA171" s="385"/>
      <c r="AB171" s="385"/>
      <c r="AC171" s="385"/>
      <c r="AD171" s="385"/>
      <c r="AE171" s="385"/>
      <c r="AF171" s="385"/>
      <c r="AG171" s="385"/>
      <c r="AH171" s="385"/>
      <c r="AI171" s="385"/>
      <c r="AJ171" s="385"/>
      <c r="AK171" s="385"/>
    </row>
    <row r="172" spans="1:38">
      <c r="B172" s="385"/>
      <c r="C172" s="385"/>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C172" s="385"/>
      <c r="AD172" s="385"/>
      <c r="AE172" s="385"/>
      <c r="AF172" s="385"/>
      <c r="AG172" s="385"/>
      <c r="AH172" s="385"/>
      <c r="AI172" s="385"/>
      <c r="AJ172" s="385"/>
      <c r="AK172" s="385"/>
    </row>
    <row r="173" spans="1:38">
      <c r="B173" s="385"/>
      <c r="C173" s="385"/>
      <c r="D173" s="385"/>
      <c r="E173" s="385"/>
      <c r="F173" s="385"/>
      <c r="G173" s="385"/>
      <c r="H173" s="385"/>
      <c r="I173" s="385"/>
      <c r="J173" s="385"/>
      <c r="K173" s="385"/>
      <c r="L173" s="385"/>
      <c r="M173" s="385"/>
      <c r="N173" s="385"/>
      <c r="O173" s="385"/>
      <c r="P173" s="385"/>
      <c r="Q173" s="385"/>
      <c r="R173" s="385"/>
      <c r="S173" s="385"/>
      <c r="T173" s="385"/>
      <c r="U173" s="385"/>
      <c r="V173" s="385"/>
      <c r="W173" s="385"/>
      <c r="X173" s="385"/>
      <c r="Y173" s="385"/>
      <c r="Z173" s="385"/>
      <c r="AA173" s="385"/>
      <c r="AB173" s="385"/>
      <c r="AC173" s="385"/>
      <c r="AD173" s="385"/>
      <c r="AE173" s="385"/>
      <c r="AF173" s="385"/>
      <c r="AG173" s="385"/>
      <c r="AH173" s="385"/>
      <c r="AI173" s="385"/>
      <c r="AJ173" s="385"/>
      <c r="AK173" s="385"/>
    </row>
    <row r="174" spans="1:38">
      <c r="B174" s="385"/>
      <c r="C174" s="385"/>
      <c r="D174" s="385"/>
      <c r="E174" s="385"/>
      <c r="F174" s="385"/>
      <c r="G174" s="385"/>
      <c r="H174" s="385"/>
      <c r="I174" s="385"/>
      <c r="J174" s="385"/>
      <c r="K174" s="385"/>
      <c r="L174" s="385"/>
      <c r="M174" s="385"/>
      <c r="N174" s="385"/>
      <c r="O174" s="385"/>
      <c r="P174" s="385"/>
      <c r="Q174" s="385"/>
      <c r="R174" s="385"/>
      <c r="S174" s="385"/>
      <c r="T174" s="385"/>
      <c r="U174" s="385"/>
      <c r="V174" s="385"/>
      <c r="W174" s="385"/>
      <c r="X174" s="385"/>
      <c r="Y174" s="385"/>
      <c r="Z174" s="385"/>
      <c r="AA174" s="385"/>
      <c r="AB174" s="385"/>
      <c r="AC174" s="385"/>
      <c r="AD174" s="385"/>
      <c r="AE174" s="385"/>
      <c r="AF174" s="385"/>
      <c r="AG174" s="385"/>
      <c r="AH174" s="385"/>
      <c r="AI174" s="385"/>
      <c r="AJ174" s="385"/>
      <c r="AK174" s="385"/>
    </row>
    <row r="175" spans="1:38">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row>
    <row r="176" spans="1:38">
      <c r="B176" s="385"/>
      <c r="C176" s="385"/>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85"/>
      <c r="AI176" s="385"/>
      <c r="AJ176" s="385"/>
      <c r="AK176" s="385"/>
    </row>
    <row r="177" spans="2:37">
      <c r="B177" s="385"/>
      <c r="C177" s="385"/>
      <c r="D177" s="385"/>
      <c r="E177" s="385"/>
      <c r="F177" s="385"/>
      <c r="G177" s="385"/>
      <c r="H177" s="385"/>
      <c r="I177" s="385"/>
      <c r="J177" s="385"/>
      <c r="K177" s="385"/>
      <c r="L177" s="385"/>
      <c r="M177" s="385"/>
      <c r="N177" s="385"/>
      <c r="O177" s="385"/>
      <c r="P177" s="385"/>
      <c r="Q177" s="385"/>
      <c r="R177" s="385"/>
      <c r="S177" s="385"/>
      <c r="T177" s="385"/>
      <c r="U177" s="385"/>
      <c r="V177" s="385"/>
      <c r="W177" s="385"/>
      <c r="X177" s="385"/>
      <c r="Y177" s="385"/>
      <c r="Z177" s="385"/>
      <c r="AA177" s="385"/>
      <c r="AB177" s="385"/>
      <c r="AC177" s="385"/>
      <c r="AD177" s="385"/>
      <c r="AE177" s="385"/>
      <c r="AF177" s="385"/>
      <c r="AG177" s="385"/>
      <c r="AH177" s="385"/>
      <c r="AI177" s="385"/>
      <c r="AJ177" s="385"/>
      <c r="AK177" s="385"/>
    </row>
    <row r="178" spans="2:37">
      <c r="B178" s="385"/>
      <c r="C178" s="385"/>
      <c r="D178" s="385"/>
      <c r="E178" s="385"/>
      <c r="F178" s="385"/>
      <c r="G178" s="385"/>
      <c r="H178" s="385"/>
      <c r="I178" s="385"/>
      <c r="J178" s="385"/>
      <c r="K178" s="385"/>
      <c r="L178" s="385"/>
      <c r="M178" s="385"/>
      <c r="N178" s="385"/>
      <c r="O178" s="385"/>
      <c r="P178" s="385"/>
      <c r="Q178" s="385"/>
      <c r="R178" s="385"/>
      <c r="S178" s="385"/>
      <c r="T178" s="385"/>
      <c r="U178" s="385"/>
      <c r="V178" s="385"/>
      <c r="W178" s="385"/>
      <c r="X178" s="385"/>
      <c r="Y178" s="385"/>
      <c r="Z178" s="385"/>
      <c r="AA178" s="385"/>
      <c r="AB178" s="385"/>
      <c r="AC178" s="385"/>
      <c r="AD178" s="385"/>
      <c r="AE178" s="385"/>
      <c r="AF178" s="385"/>
      <c r="AG178" s="385"/>
      <c r="AH178" s="385"/>
      <c r="AI178" s="385"/>
      <c r="AJ178" s="385"/>
      <c r="AK178" s="385"/>
    </row>
    <row r="179" spans="2:37">
      <c r="B179" s="385"/>
      <c r="C179" s="385"/>
      <c r="D179" s="385"/>
      <c r="E179" s="385"/>
      <c r="F179" s="385"/>
      <c r="G179" s="385"/>
      <c r="H179" s="385"/>
      <c r="I179" s="385"/>
      <c r="J179" s="385"/>
      <c r="K179" s="385"/>
      <c r="L179" s="385"/>
      <c r="M179" s="385"/>
      <c r="N179" s="385"/>
      <c r="O179" s="385"/>
      <c r="P179" s="385"/>
      <c r="Q179" s="385"/>
      <c r="R179" s="385"/>
      <c r="S179" s="385"/>
      <c r="T179" s="385"/>
      <c r="U179" s="385"/>
      <c r="V179" s="385"/>
      <c r="W179" s="385"/>
      <c r="X179" s="385"/>
      <c r="Y179" s="385"/>
      <c r="Z179" s="385"/>
      <c r="AA179" s="385"/>
      <c r="AB179" s="385"/>
      <c r="AC179" s="385"/>
      <c r="AD179" s="385"/>
      <c r="AE179" s="385"/>
      <c r="AF179" s="385"/>
      <c r="AG179" s="385"/>
      <c r="AH179" s="385"/>
      <c r="AI179" s="385"/>
      <c r="AJ179" s="385"/>
      <c r="AK179" s="385"/>
    </row>
    <row r="180" spans="2:37">
      <c r="B180" s="385"/>
      <c r="C180" s="385"/>
      <c r="D180" s="385"/>
      <c r="E180" s="385"/>
      <c r="F180" s="385"/>
      <c r="G180" s="385"/>
      <c r="H180" s="385"/>
      <c r="I180" s="385"/>
      <c r="J180" s="385"/>
      <c r="K180" s="385"/>
      <c r="L180" s="385"/>
      <c r="M180" s="385"/>
      <c r="N180" s="385"/>
      <c r="O180" s="385"/>
      <c r="P180" s="385"/>
      <c r="Q180" s="385"/>
      <c r="R180" s="385"/>
      <c r="S180" s="385"/>
      <c r="T180" s="385"/>
      <c r="U180" s="385"/>
      <c r="V180" s="385"/>
      <c r="W180" s="385"/>
      <c r="X180" s="385"/>
      <c r="Y180" s="385"/>
      <c r="Z180" s="385"/>
      <c r="AA180" s="385"/>
      <c r="AB180" s="385"/>
      <c r="AC180" s="385"/>
      <c r="AD180" s="385"/>
      <c r="AE180" s="385"/>
      <c r="AF180" s="385"/>
      <c r="AG180" s="385"/>
      <c r="AH180" s="385"/>
      <c r="AI180" s="385"/>
      <c r="AJ180" s="385"/>
      <c r="AK180" s="385"/>
    </row>
    <row r="181" spans="2:37">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row>
    <row r="182" spans="2:37">
      <c r="B182" s="385"/>
      <c r="C182" s="385"/>
      <c r="D182" s="385"/>
      <c r="E182" s="385"/>
      <c r="F182" s="385"/>
      <c r="G182" s="385"/>
      <c r="H182" s="385"/>
      <c r="I182" s="385"/>
      <c r="J182" s="385"/>
      <c r="K182" s="385"/>
      <c r="L182" s="385"/>
      <c r="M182" s="385"/>
      <c r="N182" s="385"/>
      <c r="O182" s="385"/>
      <c r="P182" s="385"/>
      <c r="Q182" s="385"/>
      <c r="R182" s="385"/>
      <c r="S182" s="385"/>
      <c r="T182" s="385"/>
      <c r="U182" s="385"/>
      <c r="V182" s="385"/>
      <c r="W182" s="385"/>
      <c r="X182" s="385"/>
      <c r="Y182" s="385"/>
      <c r="Z182" s="385"/>
      <c r="AA182" s="385"/>
      <c r="AB182" s="385"/>
      <c r="AC182" s="385"/>
      <c r="AD182" s="385"/>
      <c r="AE182" s="385"/>
      <c r="AF182" s="385"/>
      <c r="AG182" s="385"/>
      <c r="AH182" s="385"/>
      <c r="AI182" s="385"/>
      <c r="AJ182" s="385"/>
      <c r="AK182" s="385"/>
    </row>
    <row r="183" spans="2:37">
      <c r="B183" s="385"/>
      <c r="C183" s="385"/>
      <c r="D183" s="385"/>
      <c r="E183" s="385"/>
      <c r="F183" s="385"/>
      <c r="G183" s="385"/>
      <c r="H183" s="385"/>
      <c r="I183" s="385"/>
      <c r="J183" s="385"/>
      <c r="K183" s="385"/>
      <c r="L183" s="385"/>
      <c r="M183" s="385"/>
      <c r="N183" s="385"/>
      <c r="O183" s="385"/>
      <c r="P183" s="385"/>
      <c r="Q183" s="385"/>
      <c r="R183" s="385"/>
      <c r="S183" s="385"/>
      <c r="T183" s="385"/>
      <c r="U183" s="385"/>
      <c r="V183" s="385"/>
      <c r="W183" s="385"/>
      <c r="X183" s="385"/>
      <c r="Y183" s="385"/>
      <c r="Z183" s="385"/>
      <c r="AA183" s="385"/>
      <c r="AB183" s="385"/>
      <c r="AC183" s="385"/>
      <c r="AD183" s="385"/>
      <c r="AE183" s="385"/>
      <c r="AF183" s="385"/>
      <c r="AG183" s="385"/>
      <c r="AH183" s="385"/>
      <c r="AI183" s="385"/>
      <c r="AJ183" s="385"/>
      <c r="AK183" s="385"/>
    </row>
    <row r="184" spans="2:37">
      <c r="C184" s="385"/>
    </row>
  </sheetData>
  <sheetProtection algorithmName="SHA-512" hashValue="JT5NF4M3Bmc3FADr1l3E2C0wprUh+GpGouXmFnXrw7/KH48RTTCZF6UwN8zfxKrbyMRLtuHQpVsw/tYzhr4m2A==" saltValue="h9667DxvkBoADEn/TSvjcA=="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7"/>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93</xdr:row>
                    <xdr:rowOff>335280</xdr:rowOff>
                  </from>
                  <to>
                    <xdr:col>2</xdr:col>
                    <xdr:colOff>22860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58</xdr:row>
                    <xdr:rowOff>198120</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65</xdr:row>
                    <xdr:rowOff>22860</xdr:rowOff>
                  </from>
                  <to>
                    <xdr:col>4</xdr:col>
                    <xdr:colOff>0</xdr:colOff>
                    <xdr:row>65</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289560</xdr:rowOff>
                  </from>
                  <to>
                    <xdr:col>8</xdr:col>
                    <xdr:colOff>38100</xdr:colOff>
                    <xdr:row>68</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22860</xdr:colOff>
                    <xdr:row>69</xdr:row>
                    <xdr:rowOff>190500</xdr:rowOff>
                  </from>
                  <to>
                    <xdr:col>8</xdr:col>
                    <xdr:colOff>60960</xdr:colOff>
                    <xdr:row>70</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77</xdr:row>
                    <xdr:rowOff>30480</xdr:rowOff>
                  </from>
                  <to>
                    <xdr:col>2</xdr:col>
                    <xdr:colOff>60960</xdr:colOff>
                    <xdr:row>77</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60960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80</xdr:row>
                    <xdr:rowOff>137160</xdr:rowOff>
                  </from>
                  <to>
                    <xdr:col>7</xdr:col>
                    <xdr:colOff>76200</xdr:colOff>
                    <xdr:row>80</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81</xdr:row>
                    <xdr:rowOff>121920</xdr:rowOff>
                  </from>
                  <to>
                    <xdr:col>7</xdr:col>
                    <xdr:colOff>60960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213360</xdr:colOff>
                    <xdr:row>90</xdr:row>
                    <xdr:rowOff>251460</xdr:rowOff>
                  </from>
                  <to>
                    <xdr:col>3</xdr:col>
                    <xdr:colOff>7620</xdr:colOff>
                    <xdr:row>91</xdr:row>
                    <xdr:rowOff>220980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213360</xdr:colOff>
                    <xdr:row>92</xdr:row>
                    <xdr:rowOff>0</xdr:rowOff>
                  </from>
                  <to>
                    <xdr:col>3</xdr:col>
                    <xdr:colOff>7620</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213360</xdr:colOff>
                    <xdr:row>92</xdr:row>
                    <xdr:rowOff>198120</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182880</xdr:colOff>
                    <xdr:row>107</xdr:row>
                    <xdr:rowOff>0</xdr:rowOff>
                  </from>
                  <to>
                    <xdr:col>5</xdr:col>
                    <xdr:colOff>198120</xdr:colOff>
                    <xdr:row>108</xdr:row>
                    <xdr:rowOff>7620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182880</xdr:colOff>
                    <xdr:row>108</xdr:row>
                    <xdr:rowOff>22860</xdr:rowOff>
                  </from>
                  <to>
                    <xdr:col>5</xdr:col>
                    <xdr:colOff>198120</xdr:colOff>
                    <xdr:row>109</xdr:row>
                    <xdr:rowOff>30480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182880</xdr:colOff>
                    <xdr:row>108</xdr:row>
                    <xdr:rowOff>228600</xdr:rowOff>
                  </from>
                  <to>
                    <xdr:col>5</xdr:col>
                    <xdr:colOff>198120</xdr:colOff>
                    <xdr:row>110</xdr:row>
                    <xdr:rowOff>7620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182880</xdr:colOff>
                    <xdr:row>109</xdr:row>
                    <xdr:rowOff>220980</xdr:rowOff>
                  </from>
                  <to>
                    <xdr:col>5</xdr:col>
                    <xdr:colOff>198120</xdr:colOff>
                    <xdr:row>111</xdr:row>
                    <xdr:rowOff>22860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182880</xdr:colOff>
                    <xdr:row>111</xdr:row>
                    <xdr:rowOff>350520</xdr:rowOff>
                  </from>
                  <to>
                    <xdr:col>6</xdr:col>
                    <xdr:colOff>7620</xdr:colOff>
                    <xdr:row>112</xdr:row>
                    <xdr:rowOff>220980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111</xdr:row>
                    <xdr:rowOff>7620</xdr:rowOff>
                  </from>
                  <to>
                    <xdr:col>6</xdr:col>
                    <xdr:colOff>7620</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112</xdr:row>
                    <xdr:rowOff>228600</xdr:rowOff>
                  </from>
                  <to>
                    <xdr:col>6</xdr:col>
                    <xdr:colOff>7620</xdr:colOff>
                    <xdr:row>113</xdr:row>
                    <xdr:rowOff>213360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182880</xdr:colOff>
                    <xdr:row>113</xdr:row>
                    <xdr:rowOff>220980</xdr:rowOff>
                  </from>
                  <to>
                    <xdr:col>6</xdr:col>
                    <xdr:colOff>7620</xdr:colOff>
                    <xdr:row>115</xdr:row>
                    <xdr:rowOff>7620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182880</xdr:colOff>
                    <xdr:row>115</xdr:row>
                    <xdr:rowOff>7620</xdr:rowOff>
                  </from>
                  <to>
                    <xdr:col>6</xdr:col>
                    <xdr:colOff>7620</xdr:colOff>
                    <xdr:row>116</xdr:row>
                    <xdr:rowOff>30480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182880</xdr:colOff>
                    <xdr:row>116</xdr:row>
                    <xdr:rowOff>0</xdr:rowOff>
                  </from>
                  <to>
                    <xdr:col>6</xdr:col>
                    <xdr:colOff>7620</xdr:colOff>
                    <xdr:row>117</xdr:row>
                    <xdr:rowOff>7620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182880</xdr:colOff>
                    <xdr:row>117</xdr:row>
                    <xdr:rowOff>30480</xdr:rowOff>
                  </from>
                  <to>
                    <xdr:col>6</xdr:col>
                    <xdr:colOff>7620</xdr:colOff>
                    <xdr:row>117</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182880</xdr:colOff>
                    <xdr:row>118</xdr:row>
                    <xdr:rowOff>0</xdr:rowOff>
                  </from>
                  <to>
                    <xdr:col>6</xdr:col>
                    <xdr:colOff>7620</xdr:colOff>
                    <xdr:row>119</xdr:row>
                    <xdr:rowOff>30480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118</xdr:row>
                    <xdr:rowOff>228600</xdr:rowOff>
                  </from>
                  <to>
                    <xdr:col>6</xdr:col>
                    <xdr:colOff>7620</xdr:colOff>
                    <xdr:row>119</xdr:row>
                    <xdr:rowOff>213360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182880</xdr:colOff>
                    <xdr:row>120</xdr:row>
                    <xdr:rowOff>7620</xdr:rowOff>
                  </from>
                  <to>
                    <xdr:col>6</xdr:col>
                    <xdr:colOff>7620</xdr:colOff>
                    <xdr:row>121</xdr:row>
                    <xdr:rowOff>7620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121</xdr:row>
                    <xdr:rowOff>7620</xdr:rowOff>
                  </from>
                  <to>
                    <xdr:col>6</xdr:col>
                    <xdr:colOff>7620</xdr:colOff>
                    <xdr:row>121</xdr:row>
                    <xdr:rowOff>220980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121</xdr:row>
                    <xdr:rowOff>220980</xdr:rowOff>
                  </from>
                  <to>
                    <xdr:col>6</xdr:col>
                    <xdr:colOff>7620</xdr:colOff>
                    <xdr:row>122</xdr:row>
                    <xdr:rowOff>213360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123</xdr:row>
                    <xdr:rowOff>0</xdr:rowOff>
                  </from>
                  <to>
                    <xdr:col>5</xdr:col>
                    <xdr:colOff>198120</xdr:colOff>
                    <xdr:row>123</xdr:row>
                    <xdr:rowOff>297180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123</xdr:row>
                    <xdr:rowOff>259080</xdr:rowOff>
                  </from>
                  <to>
                    <xdr:col>5</xdr:col>
                    <xdr:colOff>198120</xdr:colOff>
                    <xdr:row>125</xdr:row>
                    <xdr:rowOff>22860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124</xdr:row>
                    <xdr:rowOff>228600</xdr:rowOff>
                  </from>
                  <to>
                    <xdr:col>5</xdr:col>
                    <xdr:colOff>198120</xdr:colOff>
                    <xdr:row>126</xdr:row>
                    <xdr:rowOff>7620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182880</xdr:colOff>
                    <xdr:row>126</xdr:row>
                    <xdr:rowOff>0</xdr:rowOff>
                  </from>
                  <to>
                    <xdr:col>5</xdr:col>
                    <xdr:colOff>198120</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182880</xdr:colOff>
                    <xdr:row>127</xdr:row>
                    <xdr:rowOff>0</xdr:rowOff>
                  </from>
                  <to>
                    <xdr:col>5</xdr:col>
                    <xdr:colOff>198120</xdr:colOff>
                    <xdr:row>128</xdr:row>
                    <xdr:rowOff>45720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132</xdr:row>
                    <xdr:rowOff>0</xdr:rowOff>
                  </from>
                  <to>
                    <xdr:col>6</xdr:col>
                    <xdr:colOff>7620</xdr:colOff>
                    <xdr:row>132</xdr:row>
                    <xdr:rowOff>220980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182880</xdr:colOff>
                    <xdr:row>133</xdr:row>
                    <xdr:rowOff>0</xdr:rowOff>
                  </from>
                  <to>
                    <xdr:col>6</xdr:col>
                    <xdr:colOff>7620</xdr:colOff>
                    <xdr:row>133</xdr:row>
                    <xdr:rowOff>220980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182880</xdr:colOff>
                    <xdr:row>134</xdr:row>
                    <xdr:rowOff>0</xdr:rowOff>
                  </from>
                  <to>
                    <xdr:col>6</xdr:col>
                    <xdr:colOff>7620</xdr:colOff>
                    <xdr:row>134</xdr:row>
                    <xdr:rowOff>220980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182880</xdr:colOff>
                    <xdr:row>135</xdr:row>
                    <xdr:rowOff>0</xdr:rowOff>
                  </from>
                  <to>
                    <xdr:col>6</xdr:col>
                    <xdr:colOff>7620</xdr:colOff>
                    <xdr:row>135</xdr:row>
                    <xdr:rowOff>220980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129</xdr:row>
                    <xdr:rowOff>7620</xdr:rowOff>
                  </from>
                  <to>
                    <xdr:col>5</xdr:col>
                    <xdr:colOff>198120</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182880</xdr:colOff>
                    <xdr:row>130</xdr:row>
                    <xdr:rowOff>0</xdr:rowOff>
                  </from>
                  <to>
                    <xdr:col>5</xdr:col>
                    <xdr:colOff>198120</xdr:colOff>
                    <xdr:row>131</xdr:row>
                    <xdr:rowOff>60960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128</xdr:row>
                    <xdr:rowOff>0</xdr:rowOff>
                  </from>
                  <to>
                    <xdr:col>5</xdr:col>
                    <xdr:colOff>198120</xdr:colOff>
                    <xdr:row>129</xdr:row>
                    <xdr:rowOff>22860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68580</xdr:colOff>
                    <xdr:row>55</xdr:row>
                    <xdr:rowOff>22860</xdr:rowOff>
                  </from>
                  <to>
                    <xdr:col>2</xdr:col>
                    <xdr:colOff>121920</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213360</xdr:colOff>
                    <xdr:row>94</xdr:row>
                    <xdr:rowOff>83820</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182880</xdr:colOff>
                    <xdr:row>130</xdr:row>
                    <xdr:rowOff>259080</xdr:rowOff>
                  </from>
                  <to>
                    <xdr:col>5</xdr:col>
                    <xdr:colOff>198120</xdr:colOff>
                    <xdr:row>132</xdr:row>
                    <xdr:rowOff>68580</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160020</xdr:colOff>
                    <xdr:row>75</xdr:row>
                    <xdr:rowOff>22860</xdr:rowOff>
                  </from>
                  <to>
                    <xdr:col>2</xdr:col>
                    <xdr:colOff>99060</xdr:colOff>
                    <xdr:row>75</xdr:row>
                    <xdr:rowOff>259080</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213360</xdr:rowOff>
                  </from>
                  <to>
                    <xdr:col>2</xdr:col>
                    <xdr:colOff>60960</xdr:colOff>
                    <xdr:row>97</xdr:row>
                    <xdr:rowOff>236220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topLeftCell="O10" zoomScale="115" zoomScaleNormal="120" zoomScaleSheetLayoutView="115" workbookViewId="0">
      <selection activeCell="X17" sqref="X17"/>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44140625" customWidth="1"/>
    <col min="14" max="14" width="30.21875" customWidth="1"/>
    <col min="15" max="15" width="16.77734375" style="437" customWidth="1"/>
    <col min="16" max="17" width="13.77734375" style="437" customWidth="1"/>
    <col min="18" max="18" width="10.6640625" style="437" customWidth="1"/>
    <col min="19" max="19" width="6" style="437" customWidth="1"/>
    <col min="20" max="20" width="10.6640625" style="437" customWidth="1"/>
    <col min="21" max="21" width="19.77734375" style="450" customWidth="1"/>
    <col min="22" max="22" width="15.88671875" style="437" customWidth="1"/>
    <col min="23" max="23" width="14.77734375" style="437" customWidth="1"/>
    <col min="24" max="24" width="13.77734375" style="385" customWidth="1"/>
    <col min="25" max="25" width="10.6640625" style="437" customWidth="1"/>
    <col min="26" max="26" width="15.88671875" style="437" customWidth="1"/>
    <col min="27" max="27" width="19.77734375" style="450" customWidth="1"/>
    <col min="28" max="30" width="15.109375" style="477" hidden="1" customWidth="1"/>
    <col min="31" max="31" width="10.77734375" style="477" hidden="1" customWidth="1"/>
    <col min="32" max="32" width="12.77734375" style="479" hidden="1" customWidth="1"/>
    <col min="33" max="33" width="15.77734375" style="477" hidden="1" customWidth="1"/>
    <col min="34" max="34" width="31.109375" style="480" hidden="1" customWidth="1"/>
    <col min="35" max="35" width="10.77734375" customWidth="1"/>
    <col min="36" max="37" width="24.77734375" customWidth="1"/>
    <col min="38" max="16384" width="9" style="388"/>
  </cols>
  <sheetData>
    <row r="1" spans="1:38" ht="27" customHeight="1">
      <c r="A1" s="386" t="s">
        <v>221</v>
      </c>
      <c r="B1" s="387"/>
      <c r="C1" s="162"/>
      <c r="D1" s="162"/>
      <c r="E1" s="162"/>
      <c r="F1" s="162"/>
      <c r="G1" s="162"/>
      <c r="H1" s="162"/>
      <c r="I1" s="162"/>
      <c r="J1" s="162"/>
      <c r="K1" s="162"/>
      <c r="L1" s="162"/>
      <c r="M1" s="162"/>
      <c r="N1" s="162"/>
      <c r="O1" s="162"/>
      <c r="P1" s="162"/>
      <c r="Q1" s="162"/>
      <c r="R1" s="162"/>
      <c r="S1" s="161"/>
      <c r="T1" s="161"/>
      <c r="U1" s="212"/>
      <c r="V1" s="219"/>
      <c r="W1" s="875" t="s">
        <v>48</v>
      </c>
      <c r="X1" s="889"/>
      <c r="Y1" s="875" t="str">
        <f>IF(基本情報入力シート!G18="","",基本情報入力シート!G18)</f>
        <v>東京都</v>
      </c>
      <c r="Z1" s="876"/>
      <c r="AA1" s="212"/>
      <c r="AE1" s="478"/>
      <c r="AF1" s="478"/>
      <c r="AG1" s="478"/>
      <c r="AH1" s="478"/>
      <c r="AI1" s="388"/>
      <c r="AJ1" s="388"/>
      <c r="AK1" s="388"/>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19"/>
      <c r="W2" s="161"/>
      <c r="X2" s="161"/>
      <c r="Y2" s="161"/>
      <c r="Z2" s="161"/>
      <c r="AA2" s="212"/>
      <c r="AE2" s="479"/>
      <c r="AF2" s="477"/>
      <c r="AJ2" s="388"/>
      <c r="AK2" s="388"/>
    </row>
    <row r="3" spans="1:38" ht="23.25" customHeight="1" thickBot="1">
      <c r="A3" s="903" t="s">
        <v>11</v>
      </c>
      <c r="B3" s="903"/>
      <c r="C3" s="903"/>
      <c r="D3" s="903"/>
      <c r="E3" s="904"/>
      <c r="F3" s="905" t="str">
        <f>IF(基本情報入力シート!M23="","",基本情報入力シート!M23)</f>
        <v>○○ケアサービス</v>
      </c>
      <c r="G3" s="906"/>
      <c r="H3" s="906"/>
      <c r="I3" s="906"/>
      <c r="J3" s="906"/>
      <c r="K3" s="906"/>
      <c r="L3" s="906"/>
      <c r="M3" s="907"/>
      <c r="N3" s="161"/>
      <c r="O3" s="161"/>
      <c r="P3" s="161"/>
      <c r="Q3" s="161"/>
      <c r="R3" s="161"/>
      <c r="S3" s="161"/>
      <c r="T3" s="161"/>
      <c r="U3" s="212"/>
      <c r="V3" s="219"/>
      <c r="W3" s="161"/>
      <c r="X3" s="161"/>
      <c r="Y3" s="161"/>
      <c r="Z3" s="161"/>
      <c r="AA3" s="212"/>
      <c r="AE3" s="479"/>
      <c r="AF3" s="477"/>
      <c r="AJ3" s="388"/>
      <c r="AK3" s="388"/>
    </row>
    <row r="4" spans="1:38" ht="21" customHeight="1" thickBot="1">
      <c r="A4" s="389"/>
      <c r="B4" s="390"/>
      <c r="C4" s="390"/>
      <c r="D4" s="389"/>
      <c r="E4" s="389"/>
      <c r="F4" s="389"/>
      <c r="G4" s="389"/>
      <c r="H4" s="389"/>
      <c r="I4" s="389"/>
      <c r="J4" s="389"/>
      <c r="K4" s="389"/>
      <c r="L4" s="389"/>
      <c r="M4" s="162"/>
      <c r="N4" s="162"/>
      <c r="O4" s="162"/>
      <c r="P4" s="162"/>
      <c r="Q4" s="162"/>
      <c r="R4" s="162"/>
      <c r="S4" s="161"/>
      <c r="T4" s="246" t="s">
        <v>222</v>
      </c>
      <c r="U4" s="391"/>
      <c r="V4" s="161"/>
      <c r="W4" s="392"/>
      <c r="X4" s="392"/>
      <c r="Y4" s="392"/>
      <c r="Z4" s="392"/>
      <c r="AA4" s="393"/>
      <c r="AB4" s="481"/>
      <c r="AC4" s="481"/>
      <c r="AD4" s="481"/>
      <c r="AE4" s="481"/>
      <c r="AF4" s="477"/>
      <c r="AJ4" s="388"/>
      <c r="AK4" s="388"/>
    </row>
    <row r="5" spans="1:38" ht="25.5" customHeight="1">
      <c r="A5" s="161"/>
      <c r="B5" s="908" t="s">
        <v>223</v>
      </c>
      <c r="C5" s="908"/>
      <c r="D5" s="909"/>
      <c r="E5" s="909"/>
      <c r="F5" s="909"/>
      <c r="G5" s="909"/>
      <c r="H5" s="909"/>
      <c r="I5" s="909"/>
      <c r="J5" s="909"/>
      <c r="K5" s="909"/>
      <c r="L5" s="909"/>
      <c r="M5" s="909"/>
      <c r="N5" s="394">
        <f>IFERROR(SUM(P:P)+SUM(W:W),"")</f>
        <v>151679358</v>
      </c>
      <c r="O5" s="395" t="s">
        <v>58</v>
      </c>
      <c r="P5" s="396"/>
      <c r="Q5" s="397"/>
      <c r="R5" s="877" t="s">
        <v>224</v>
      </c>
      <c r="S5" s="877"/>
      <c r="T5" s="887" t="s">
        <v>225</v>
      </c>
      <c r="U5" s="727"/>
      <c r="V5" s="727"/>
      <c r="W5" s="727"/>
      <c r="X5" s="888"/>
      <c r="Y5" s="398">
        <f>SUM(S14:T113)</f>
        <v>2</v>
      </c>
      <c r="Z5" s="852" t="str">
        <f>IF(Y6=0, "", IF(Y5&gt;=Y6,"○","×"))</f>
        <v>○</v>
      </c>
      <c r="AA5" s="393"/>
      <c r="AB5" s="481"/>
      <c r="AC5" s="481"/>
      <c r="AD5" s="481"/>
      <c r="AE5" s="478"/>
      <c r="AF5" s="478"/>
      <c r="AG5" s="478"/>
      <c r="AH5" s="478"/>
      <c r="AI5" s="388"/>
      <c r="AJ5" s="388"/>
      <c r="AK5" s="388"/>
    </row>
    <row r="6" spans="1:38" ht="30.6" customHeight="1" thickBot="1">
      <c r="A6" s="161"/>
      <c r="B6" s="890"/>
      <c r="C6" s="891"/>
      <c r="D6" s="892" t="s">
        <v>2176</v>
      </c>
      <c r="E6" s="892"/>
      <c r="F6" s="892"/>
      <c r="G6" s="892"/>
      <c r="H6" s="892"/>
      <c r="I6" s="892"/>
      <c r="J6" s="892"/>
      <c r="K6" s="892"/>
      <c r="L6" s="892"/>
      <c r="M6" s="892"/>
      <c r="N6" s="394">
        <f>SUM(Q:Q, X:X)</f>
        <v>53580524</v>
      </c>
      <c r="O6" s="395" t="s">
        <v>58</v>
      </c>
      <c r="P6" s="396"/>
      <c r="Q6" s="396"/>
      <c r="R6" s="877"/>
      <c r="S6" s="877"/>
      <c r="T6" s="887" t="s">
        <v>226</v>
      </c>
      <c r="U6" s="727"/>
      <c r="V6" s="727"/>
      <c r="W6" s="727"/>
      <c r="X6" s="888"/>
      <c r="Y6" s="399">
        <f>SUM(AF:AF)</f>
        <v>2</v>
      </c>
      <c r="Z6" s="853"/>
      <c r="AA6" s="393"/>
      <c r="AB6" s="481"/>
      <c r="AC6" s="481"/>
      <c r="AD6" s="481"/>
      <c r="AE6" s="478"/>
      <c r="AF6" s="478"/>
      <c r="AG6" s="478"/>
      <c r="AH6" s="478"/>
      <c r="AI6" s="388"/>
      <c r="AJ6" s="388"/>
      <c r="AK6" s="388"/>
    </row>
    <row r="7" spans="1:38" ht="33" customHeight="1">
      <c r="A7" s="161"/>
      <c r="B7" s="893" t="s">
        <v>227</v>
      </c>
      <c r="C7" s="893"/>
      <c r="D7" s="893"/>
      <c r="E7" s="893"/>
      <c r="F7" s="893"/>
      <c r="G7" s="893"/>
      <c r="H7" s="893"/>
      <c r="I7" s="893"/>
      <c r="J7" s="893"/>
      <c r="K7" s="893"/>
      <c r="L7" s="893"/>
      <c r="M7" s="893"/>
      <c r="N7" s="893"/>
      <c r="O7" s="893"/>
      <c r="P7" s="893"/>
      <c r="Q7" s="400"/>
      <c r="R7" s="877" t="s">
        <v>228</v>
      </c>
      <c r="S7" s="877"/>
      <c r="T7" s="887" t="s">
        <v>225</v>
      </c>
      <c r="U7" s="727"/>
      <c r="V7" s="727"/>
      <c r="W7" s="727"/>
      <c r="X7" s="888"/>
      <c r="Y7" s="401">
        <f>SUM(Z14:Z113)</f>
        <v>2</v>
      </c>
      <c r="Z7" s="852" t="str">
        <f>IF(Y8=0, "", IF(Y7&gt;=Y8,"○","×"))</f>
        <v>○</v>
      </c>
      <c r="AA7" s="393"/>
      <c r="AB7" s="481"/>
      <c r="AC7" s="481"/>
      <c r="AD7" s="481"/>
      <c r="AE7" s="478"/>
      <c r="AF7" s="478"/>
      <c r="AG7" s="478"/>
      <c r="AH7" s="478"/>
      <c r="AI7" s="388"/>
      <c r="AJ7" s="388"/>
      <c r="AK7" s="388"/>
    </row>
    <row r="8" spans="1:38" ht="25.5" customHeight="1" thickBot="1">
      <c r="A8" s="161"/>
      <c r="B8" s="893"/>
      <c r="C8" s="893"/>
      <c r="D8" s="893"/>
      <c r="E8" s="893"/>
      <c r="F8" s="893"/>
      <c r="G8" s="893"/>
      <c r="H8" s="893"/>
      <c r="I8" s="893"/>
      <c r="J8" s="893"/>
      <c r="K8" s="893"/>
      <c r="L8" s="893"/>
      <c r="M8" s="893"/>
      <c r="N8" s="893"/>
      <c r="O8" s="893"/>
      <c r="P8" s="893"/>
      <c r="Q8" s="400"/>
      <c r="R8" s="877"/>
      <c r="S8" s="877"/>
      <c r="T8" s="887" t="s">
        <v>229</v>
      </c>
      <c r="U8" s="727"/>
      <c r="V8" s="727"/>
      <c r="W8" s="727"/>
      <c r="X8" s="888"/>
      <c r="Y8" s="399">
        <f>SUM(AG:AG)</f>
        <v>2</v>
      </c>
      <c r="Z8" s="853"/>
      <c r="AA8" s="212"/>
      <c r="AE8" s="480"/>
      <c r="AF8" s="478"/>
      <c r="AG8" s="478"/>
      <c r="AH8" s="478"/>
      <c r="AI8" s="388"/>
      <c r="AJ8" s="388"/>
      <c r="AK8" s="388"/>
    </row>
    <row r="9" spans="1:38" ht="15" customHeight="1" thickBot="1">
      <c r="A9" s="162"/>
      <c r="B9" s="402"/>
      <c r="C9" s="402"/>
      <c r="D9" s="402"/>
      <c r="E9" s="402"/>
      <c r="F9" s="402"/>
      <c r="G9" s="402"/>
      <c r="H9" s="402"/>
      <c r="I9" s="402"/>
      <c r="J9" s="402"/>
      <c r="K9" s="402"/>
      <c r="L9" s="402"/>
      <c r="M9" s="402"/>
      <c r="N9" s="402"/>
      <c r="O9" s="402"/>
      <c r="P9" s="402"/>
      <c r="Q9" s="402"/>
      <c r="R9" s="402"/>
      <c r="S9" s="403"/>
      <c r="T9" s="403"/>
      <c r="U9" s="391"/>
      <c r="V9" s="404"/>
      <c r="W9" s="403"/>
      <c r="X9" s="403"/>
      <c r="Y9" s="391"/>
      <c r="Z9" s="391"/>
      <c r="AA9" s="391"/>
      <c r="AB9" s="482"/>
      <c r="AC9" s="482"/>
      <c r="AD9" s="482"/>
      <c r="AE9" s="483"/>
      <c r="AF9" s="477"/>
      <c r="AJ9" s="388"/>
      <c r="AK9" s="388"/>
    </row>
    <row r="10" spans="1:38" ht="24" customHeight="1" thickBot="1">
      <c r="A10" s="854"/>
      <c r="B10" s="857" t="s">
        <v>230</v>
      </c>
      <c r="C10" s="858"/>
      <c r="D10" s="858"/>
      <c r="E10" s="858"/>
      <c r="F10" s="858"/>
      <c r="G10" s="858"/>
      <c r="H10" s="858"/>
      <c r="I10" s="859"/>
      <c r="J10" s="866" t="s">
        <v>231</v>
      </c>
      <c r="K10" s="869" t="s">
        <v>232</v>
      </c>
      <c r="L10" s="870"/>
      <c r="M10" s="919" t="s">
        <v>233</v>
      </c>
      <c r="N10" s="922" t="s">
        <v>41</v>
      </c>
      <c r="O10" s="878" t="s">
        <v>234</v>
      </c>
      <c r="P10" s="879"/>
      <c r="Q10" s="879"/>
      <c r="R10" s="879"/>
      <c r="S10" s="879"/>
      <c r="T10" s="879"/>
      <c r="U10" s="879"/>
      <c r="V10" s="879"/>
      <c r="W10" s="879"/>
      <c r="X10" s="879"/>
      <c r="Y10" s="879"/>
      <c r="Z10" s="879"/>
      <c r="AA10" s="879"/>
      <c r="AB10" s="927" t="s">
        <v>235</v>
      </c>
      <c r="AC10" s="927" t="s">
        <v>236</v>
      </c>
      <c r="AD10" s="927" t="s">
        <v>237</v>
      </c>
      <c r="AE10" s="932" t="s">
        <v>238</v>
      </c>
      <c r="AF10" s="926" t="s">
        <v>239</v>
      </c>
      <c r="AG10" s="927"/>
      <c r="AH10" s="941" t="s">
        <v>240</v>
      </c>
      <c r="AI10" s="405"/>
      <c r="AJ10" s="406"/>
      <c r="AK10" s="388"/>
    </row>
    <row r="11" spans="1:38" ht="21.6" customHeight="1">
      <c r="A11" s="855"/>
      <c r="B11" s="860"/>
      <c r="C11" s="861"/>
      <c r="D11" s="861"/>
      <c r="E11" s="861"/>
      <c r="F11" s="861"/>
      <c r="G11" s="861"/>
      <c r="H11" s="861"/>
      <c r="I11" s="862"/>
      <c r="J11" s="867"/>
      <c r="K11" s="871"/>
      <c r="L11" s="872"/>
      <c r="M11" s="920"/>
      <c r="N11" s="923"/>
      <c r="O11" s="880" t="s">
        <v>241</v>
      </c>
      <c r="P11" s="881"/>
      <c r="Q11" s="881"/>
      <c r="R11" s="881"/>
      <c r="S11" s="881"/>
      <c r="T11" s="881"/>
      <c r="U11" s="882"/>
      <c r="V11" s="885" t="s">
        <v>228</v>
      </c>
      <c r="W11" s="886"/>
      <c r="X11" s="886"/>
      <c r="Y11" s="886"/>
      <c r="Z11" s="886"/>
      <c r="AA11" s="886"/>
      <c r="AB11" s="929"/>
      <c r="AC11" s="929"/>
      <c r="AD11" s="929"/>
      <c r="AE11" s="933"/>
      <c r="AF11" s="928"/>
      <c r="AG11" s="929"/>
      <c r="AH11" s="941"/>
      <c r="AI11" s="405"/>
      <c r="AJ11" s="388"/>
      <c r="AK11" s="388"/>
    </row>
    <row r="12" spans="1:38" ht="36.75" customHeight="1">
      <c r="A12" s="855"/>
      <c r="B12" s="860"/>
      <c r="C12" s="861"/>
      <c r="D12" s="861"/>
      <c r="E12" s="861"/>
      <c r="F12" s="861"/>
      <c r="G12" s="861"/>
      <c r="H12" s="861"/>
      <c r="I12" s="862"/>
      <c r="J12" s="867"/>
      <c r="K12" s="873"/>
      <c r="L12" s="874"/>
      <c r="M12" s="920"/>
      <c r="N12" s="923"/>
      <c r="O12" s="894" t="s">
        <v>242</v>
      </c>
      <c r="P12" s="896" t="s">
        <v>243</v>
      </c>
      <c r="Q12" s="940" t="s">
        <v>244</v>
      </c>
      <c r="R12" s="940" t="s">
        <v>245</v>
      </c>
      <c r="S12" s="897" t="s">
        <v>246</v>
      </c>
      <c r="T12" s="898"/>
      <c r="U12" s="883" t="s">
        <v>247</v>
      </c>
      <c r="V12" s="894" t="s">
        <v>248</v>
      </c>
      <c r="W12" s="940" t="s">
        <v>243</v>
      </c>
      <c r="X12" s="940" t="s">
        <v>244</v>
      </c>
      <c r="Y12" s="940" t="s">
        <v>245</v>
      </c>
      <c r="Z12" s="407" t="s">
        <v>246</v>
      </c>
      <c r="AA12" s="883" t="s">
        <v>247</v>
      </c>
      <c r="AB12" s="929"/>
      <c r="AC12" s="929"/>
      <c r="AD12" s="929"/>
      <c r="AE12" s="933"/>
      <c r="AF12" s="930"/>
      <c r="AG12" s="931"/>
      <c r="AH12" s="941"/>
      <c r="AI12" s="405"/>
      <c r="AJ12" s="388"/>
      <c r="AK12" s="388"/>
    </row>
    <row r="13" spans="1:38" ht="72" customHeight="1" thickBot="1">
      <c r="A13" s="856"/>
      <c r="B13" s="863"/>
      <c r="C13" s="864"/>
      <c r="D13" s="864"/>
      <c r="E13" s="864"/>
      <c r="F13" s="864"/>
      <c r="G13" s="864"/>
      <c r="H13" s="864"/>
      <c r="I13" s="865"/>
      <c r="J13" s="868"/>
      <c r="K13" s="408" t="s">
        <v>43</v>
      </c>
      <c r="L13" s="408" t="s">
        <v>44</v>
      </c>
      <c r="M13" s="921"/>
      <c r="N13" s="924"/>
      <c r="O13" s="895"/>
      <c r="P13" s="860"/>
      <c r="Q13" s="867"/>
      <c r="R13" s="867"/>
      <c r="S13" s="942" t="s">
        <v>2175</v>
      </c>
      <c r="T13" s="943"/>
      <c r="U13" s="884"/>
      <c r="V13" s="939"/>
      <c r="W13" s="867"/>
      <c r="X13" s="867"/>
      <c r="Y13" s="867"/>
      <c r="Z13" s="409" t="s">
        <v>249</v>
      </c>
      <c r="AA13" s="884"/>
      <c r="AB13" s="931"/>
      <c r="AC13" s="931"/>
      <c r="AD13" s="931"/>
      <c r="AE13" s="934"/>
      <c r="AF13" s="484" t="s">
        <v>250</v>
      </c>
      <c r="AG13" s="485" t="s">
        <v>228</v>
      </c>
      <c r="AH13" s="941"/>
      <c r="AI13" s="405"/>
      <c r="AJ13" s="388"/>
      <c r="AK13" s="388"/>
    </row>
    <row r="14" spans="1:38" s="416" customFormat="1" ht="40.200000000000003" customHeight="1">
      <c r="A14" s="410" t="s">
        <v>251</v>
      </c>
      <c r="B14" s="936" t="str">
        <f>IF(基本情報入力シート!C45="","",基本情報入力シート!C45)</f>
        <v>1111111111</v>
      </c>
      <c r="C14" s="937"/>
      <c r="D14" s="937"/>
      <c r="E14" s="937"/>
      <c r="F14" s="937"/>
      <c r="G14" s="937"/>
      <c r="H14" s="937"/>
      <c r="I14" s="938"/>
      <c r="J14" s="411" t="str">
        <f>IF(基本情報入力シート!M45="","",基本情報入力シート!M45)</f>
        <v>東京都</v>
      </c>
      <c r="K14" s="412" t="str">
        <f>IF(基本情報入力シート!R45="","",基本情報入力シート!R45)</f>
        <v>東京都</v>
      </c>
      <c r="L14" s="412" t="str">
        <f>IF(基本情報入力シート!W45="","",基本情報入力シート!W45)</f>
        <v>千代田区</v>
      </c>
      <c r="M14" s="411" t="str">
        <f>IF(基本情報入力シート!X45="","",基本情報入力シート!X45)</f>
        <v>○○ホームヘルプ</v>
      </c>
      <c r="N14" s="413" t="str">
        <f>IF(基本情報入力シート!Y45="","",基本情報入力シート!Y45)</f>
        <v>訪問介護</v>
      </c>
      <c r="O14" s="442" t="s">
        <v>252</v>
      </c>
      <c r="P14" s="443">
        <v>9775500</v>
      </c>
      <c r="Q14" s="126">
        <f>IFERROR(ROUNDDOWN(P14*VLOOKUP(N14,【参考】数式用!$V$2:$AA$58,MATCH(O14,【参考】数式用!$X$4:$AA$4)+2,FALSE)*0.5, 0), "")</f>
        <v>2892750</v>
      </c>
      <c r="R14" s="444" t="s">
        <v>2259</v>
      </c>
      <c r="S14" s="935">
        <v>1</v>
      </c>
      <c r="T14" s="935"/>
      <c r="U14" s="445" t="s">
        <v>253</v>
      </c>
      <c r="V14" s="451" t="s">
        <v>2260</v>
      </c>
      <c r="W14" s="452">
        <v>57256500</v>
      </c>
      <c r="X14" s="414">
        <f>IFERROR(IF(V14="ー", "", ROUNDDOWN(W14*VLOOKUP(N14,【参考】数式用!$V$2:$AG$51,MATCH(V14,【参考】数式用!$AB$4:$AG$4)+6,FALSE)*0.5, 0)), "")</f>
        <v>18025194</v>
      </c>
      <c r="Y14" s="453" t="s">
        <v>2259</v>
      </c>
      <c r="Z14" s="452">
        <v>1</v>
      </c>
      <c r="AA14" s="445" t="s">
        <v>275</v>
      </c>
      <c r="AB14" s="486" t="str">
        <f>VLOOKUP(N14,【参考】数式用!$A$3:$N$58,14,FALSE)</f>
        <v>加算対象</v>
      </c>
      <c r="AC14" s="486" t="str">
        <f>IFERROR(VLOOKUP(N14,【参考】数式用!$A$3:$N$58,14,FALSE),"")&amp;"_4_5"</f>
        <v>加算対象_4_5</v>
      </c>
      <c r="AD14" s="486" t="str">
        <f>IFERROR(VLOOKUP(N14,【参考】数式用!$A$3:$N$58,14,FALSE),"")&amp;"_6"</f>
        <v>加算対象_6</v>
      </c>
      <c r="AE14" s="487" t="str">
        <f>IFERROR(VLOOKUP(N14,【参考】数式用!$AI$5:$AJ$51, 2, FALSE), "")</f>
        <v>対象</v>
      </c>
      <c r="AF14" s="488">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489">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490" t="str">
        <f>IFERROR(VLOOKUP(N14,【参考】数式用!$AM$3:$AN$56, 2, FALSE), "")</f>
        <v>訪問介護R8</v>
      </c>
      <c r="AI14" s="415"/>
      <c r="AK14" s="925"/>
      <c r="AL14" s="925"/>
    </row>
    <row r="15" spans="1:38" ht="40.200000000000003" customHeight="1">
      <c r="A15" s="417">
        <v>2</v>
      </c>
      <c r="B15" s="900" t="str">
        <f>IF(基本情報入力シート!C46="","",基本情報入力シート!C46)</f>
        <v>1111111112</v>
      </c>
      <c r="C15" s="901"/>
      <c r="D15" s="901"/>
      <c r="E15" s="901"/>
      <c r="F15" s="901"/>
      <c r="G15" s="901"/>
      <c r="H15" s="901"/>
      <c r="I15" s="902"/>
      <c r="J15" s="418" t="str">
        <f>IF(基本情報入力シート!M46="","",基本情報入力シート!M46)</f>
        <v>東京都</v>
      </c>
      <c r="K15" s="419" t="str">
        <f>IF(基本情報入力シート!R46="","",基本情報入力シート!R46)</f>
        <v>東京都</v>
      </c>
      <c r="L15" s="419" t="str">
        <f>IF(基本情報入力シート!W46="","",基本情報入力シート!W46)</f>
        <v>中央区</v>
      </c>
      <c r="M15" s="418" t="str">
        <f>IF(基本情報入力シート!X46="","",基本情報入力シート!X46)</f>
        <v>○○デイサービス</v>
      </c>
      <c r="N15" s="420" t="str">
        <f>IF(基本情報入力シート!Y46="","",基本情報入力シート!Y46)</f>
        <v>地域密着型通所介護</v>
      </c>
      <c r="O15" s="442" t="s">
        <v>277</v>
      </c>
      <c r="P15" s="446">
        <v>4445892</v>
      </c>
      <c r="Q15" s="38">
        <f>IFERROR(ROUNDDOWN(P15*VLOOKUP(N15,【参考】数式用!$V$2:$AA$58,MATCH(O15,【参考】数式用!$X$4:$AA$4)+2,FALSE)*0.5, 0), "")</f>
        <v>1580761</v>
      </c>
      <c r="R15" s="447" t="s">
        <v>2259</v>
      </c>
      <c r="S15" s="899">
        <v>1</v>
      </c>
      <c r="T15" s="899"/>
      <c r="U15" s="445" t="s">
        <v>289</v>
      </c>
      <c r="V15" s="454" t="s">
        <v>2261</v>
      </c>
      <c r="W15" s="455">
        <v>30874250</v>
      </c>
      <c r="X15" s="421">
        <f>IFERROR(IF(V15="ー", "", ROUNDDOWN(W15*VLOOKUP(N15,【参考】数式用!$V$2:$AG$51,MATCH(V15,【参考】数式用!$AB$4:$AG$4)+6,FALSE)*0.5, 0)), "")</f>
        <v>10818142</v>
      </c>
      <c r="Y15" s="456" t="s">
        <v>2259</v>
      </c>
      <c r="Z15" s="455">
        <v>1</v>
      </c>
      <c r="AA15" s="445" t="s">
        <v>289</v>
      </c>
      <c r="AB15" s="486" t="str">
        <f>VLOOKUP(N15,【参考】数式用!$A$3:$N$58,14,FALSE)</f>
        <v>加算対象</v>
      </c>
      <c r="AC15" s="486" t="str">
        <f>IFERROR(VLOOKUP(N15,【参考】数式用!$A$3:$N$58,14,FALSE),"")&amp;"_4_5"</f>
        <v>加算対象_4_5</v>
      </c>
      <c r="AD15" s="486" t="str">
        <f>IFERROR(VLOOKUP(N15,【参考】数式用!$A$3:$N$58,14,FALSE),"")&amp;"_6"</f>
        <v>加算対象_6</v>
      </c>
      <c r="AE15" s="487" t="str">
        <f>IFERROR(VLOOKUP(N15,【参考】数式用!$AI$5:$AJ$51, 2, FALSE), "")</f>
        <v>対象</v>
      </c>
      <c r="AF15" s="488">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489">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490" t="str">
        <f>IFERROR(VLOOKUP(N15,【参考】数式用!$AM$3:$AN$56, 2, FALSE), "")</f>
        <v>地域密着型通所介護R8</v>
      </c>
      <c r="AI15" s="415"/>
      <c r="AJ15" s="388"/>
      <c r="AK15" s="925"/>
      <c r="AL15" s="925"/>
    </row>
    <row r="16" spans="1:38" ht="40.200000000000003" customHeight="1">
      <c r="A16" s="417">
        <v>3</v>
      </c>
      <c r="B16" s="900" t="str">
        <f>IF(基本情報入力シート!C47="","",基本情報入力シート!C47)</f>
        <v>1111111113</v>
      </c>
      <c r="C16" s="901"/>
      <c r="D16" s="901"/>
      <c r="E16" s="901"/>
      <c r="F16" s="901"/>
      <c r="G16" s="901"/>
      <c r="H16" s="901"/>
      <c r="I16" s="902"/>
      <c r="J16" s="418" t="str">
        <f>IF(基本情報入力シート!M47="","",基本情報入力シート!M47)</f>
        <v>東京都</v>
      </c>
      <c r="K16" s="419" t="str">
        <f>IF(基本情報入力シート!R47="","",基本情報入力シート!R47)</f>
        <v>東京都</v>
      </c>
      <c r="L16" s="419" t="str">
        <f>IF(基本情報入力シート!W47="","",基本情報入力シート!W47)</f>
        <v>台東区</v>
      </c>
      <c r="M16" s="418" t="str">
        <f>IF(基本情報入力シート!X47="","",基本情報入力シート!X47)</f>
        <v>小規模多機能ホーム○○</v>
      </c>
      <c r="N16" s="420" t="str">
        <f>IF(基本情報入力シート!Y47="","",基本情報入力シート!Y47)</f>
        <v>介護予防小規模多機能型居宅介護（短期利用型）</v>
      </c>
      <c r="O16" s="442" t="s">
        <v>278</v>
      </c>
      <c r="P16" s="446">
        <v>5339766</v>
      </c>
      <c r="Q16" s="38">
        <f>IFERROR(ROUNDDOWN(P16*VLOOKUP(N16,【参考】数式用!$V$2:$AA$58,MATCH(O16,【参考】数式用!$X$4:$AA$4)+2,FALSE)*0.5, 0), "")</f>
        <v>2111997</v>
      </c>
      <c r="R16" s="447" t="s">
        <v>2259</v>
      </c>
      <c r="S16" s="899"/>
      <c r="T16" s="899"/>
      <c r="U16" s="445" t="s">
        <v>253</v>
      </c>
      <c r="V16" s="454" t="s">
        <v>278</v>
      </c>
      <c r="W16" s="455">
        <v>31082220</v>
      </c>
      <c r="X16" s="421">
        <f>IFERROR(IF(V16="ー", "", ROUNDDOWN(W16*VLOOKUP(N16,【参考】数式用!$V$2:$AG$51,MATCH(V16,【参考】数式用!$AB$4:$AG$4)+6,FALSE)*0.5, 0)), "")</f>
        <v>12751680</v>
      </c>
      <c r="Y16" s="456" t="s">
        <v>2259</v>
      </c>
      <c r="Z16" s="455"/>
      <c r="AA16" s="445" t="s">
        <v>321</v>
      </c>
      <c r="AB16" s="486" t="str">
        <f>VLOOKUP(N16,【参考】数式用!$A$3:$N$58,14,FALSE)</f>
        <v>加算対象</v>
      </c>
      <c r="AC16" s="486" t="str">
        <f>IFERROR(VLOOKUP(N16,【参考】数式用!$A$3:$N$58,14,FALSE),"")&amp;"_4_5"</f>
        <v>加算対象_4_5</v>
      </c>
      <c r="AD16" s="486" t="str">
        <f>IFERROR(VLOOKUP(N16,【参考】数式用!$A$3:$N$58,14,FALSE),"")&amp;"_6"</f>
        <v>加算対象_6</v>
      </c>
      <c r="AE16" s="487" t="str">
        <f>IFERROR(VLOOKUP(N16,【参考】数式用!$AI$5:$AJ$51, 2, FALSE), "")</f>
        <v>対象外</v>
      </c>
      <c r="AF16" s="488" t="str">
        <f t="shared" si="0"/>
        <v/>
      </c>
      <c r="AG16" s="489" t="str">
        <f t="shared" si="1"/>
        <v/>
      </c>
      <c r="AH16" s="490" t="str">
        <f>IFERROR(VLOOKUP(N16,【参考】数式用!$AM$3:$AN$56, 2, FALSE), "")</f>
        <v>介護予防小規模多機能型居宅介護_短期利用型_R8</v>
      </c>
      <c r="AI16" s="415"/>
      <c r="AJ16" s="388"/>
      <c r="AK16" s="925"/>
      <c r="AL16" s="925"/>
    </row>
    <row r="17" spans="1:43" ht="40.200000000000003" customHeight="1">
      <c r="A17" s="417">
        <v>4</v>
      </c>
      <c r="B17" s="900" t="str">
        <f>IF(基本情報入力シート!C48="","",基本情報入力シート!C48)</f>
        <v>1111111114</v>
      </c>
      <c r="C17" s="901"/>
      <c r="D17" s="901"/>
      <c r="E17" s="901"/>
      <c r="F17" s="901"/>
      <c r="G17" s="901"/>
      <c r="H17" s="901"/>
      <c r="I17" s="902"/>
      <c r="J17" s="418" t="str">
        <f>IF(基本情報入力シート!M48="","",基本情報入力シート!M48)</f>
        <v>東京都</v>
      </c>
      <c r="K17" s="419" t="str">
        <f>IF(基本情報入力シート!R48="","",基本情報入力シート!R48)</f>
        <v>東京都</v>
      </c>
      <c r="L17" s="419" t="str">
        <f>IF(基本情報入力シート!W48="","",基本情報入力シート!W48)</f>
        <v>中央区</v>
      </c>
      <c r="M17" s="418" t="str">
        <f>IF(基本情報入力シート!X48="","",基本情報入力シート!X48)</f>
        <v>○○ホームヘルプ</v>
      </c>
      <c r="N17" s="420" t="str">
        <f>IF(基本情報入力シート!Y48="","",基本情報入力シート!Y48)</f>
        <v>訪問型サービス（独自）</v>
      </c>
      <c r="O17" s="442" t="s">
        <v>279</v>
      </c>
      <c r="P17" s="446">
        <v>800000</v>
      </c>
      <c r="Q17" s="38">
        <f>IFERROR(ROUNDDOWN(P17*VLOOKUP(N17,【参考】数式用!$V$2:$AA$58,MATCH(O17,【参考】数式用!$X$4:$AA$4)+2,FALSE)*0.5, 0), "")</f>
        <v>400000</v>
      </c>
      <c r="R17" s="447" t="s">
        <v>2259</v>
      </c>
      <c r="S17" s="899"/>
      <c r="T17" s="899"/>
      <c r="U17" s="445" t="s">
        <v>253</v>
      </c>
      <c r="V17" s="454" t="s">
        <v>2165</v>
      </c>
      <c r="W17" s="455">
        <v>10000000</v>
      </c>
      <c r="X17" s="421">
        <f>IFERROR(IF(V17="ー", "", ROUNDDOWN(W17*VLOOKUP(N17,【参考】数式用!$V$2:$AG$51,MATCH(V17,【参考】数式用!$AB$4:$AG$4)+6,FALSE)*0.5, 0)), "")</f>
        <v>5000000</v>
      </c>
      <c r="Y17" s="456" t="s">
        <v>2259</v>
      </c>
      <c r="Z17" s="455"/>
      <c r="AA17" s="445" t="s">
        <v>253</v>
      </c>
      <c r="AB17" s="486" t="str">
        <f>VLOOKUP(N17,【参考】数式用!$A$3:$N$58,14,FALSE)</f>
        <v>加算対象</v>
      </c>
      <c r="AC17" s="486" t="str">
        <f>IFERROR(VLOOKUP(N17,【参考】数式用!$A$3:$N$58,14,FALSE),"")&amp;"_4_5"</f>
        <v>加算対象_4_5</v>
      </c>
      <c r="AD17" s="486" t="str">
        <f>IFERROR(VLOOKUP(N17,【参考】数式用!$A$3:$N$58,14,FALSE),"")&amp;"_6"</f>
        <v>加算対象_6</v>
      </c>
      <c r="AE17" s="487" t="str">
        <f>IFERROR(VLOOKUP(N17,【参考】数式用!$AI$5:$AJ$51, 2, FALSE), "")</f>
        <v>対象外</v>
      </c>
      <c r="AF17" s="488" t="str">
        <f t="shared" si="0"/>
        <v/>
      </c>
      <c r="AG17" s="489" t="str">
        <f t="shared" si="1"/>
        <v/>
      </c>
      <c r="AH17" s="490" t="str">
        <f>IFERROR(VLOOKUP(N17,【参考】数式用!$AM$3:$AN$56, 2, FALSE), "")</f>
        <v>訪問型サービス_独自_R8</v>
      </c>
      <c r="AI17" s="415"/>
      <c r="AJ17" s="388"/>
      <c r="AK17" s="925"/>
      <c r="AL17" s="925"/>
    </row>
    <row r="18" spans="1:43" ht="40.200000000000003" customHeight="1">
      <c r="A18" s="417">
        <v>5</v>
      </c>
      <c r="B18" s="900" t="str">
        <f>IF(基本情報入力シート!C49="","",基本情報入力シート!C49)</f>
        <v>1111111115</v>
      </c>
      <c r="C18" s="901"/>
      <c r="D18" s="901"/>
      <c r="E18" s="901"/>
      <c r="F18" s="901"/>
      <c r="G18" s="901"/>
      <c r="H18" s="901"/>
      <c r="I18" s="902"/>
      <c r="J18" s="418" t="str">
        <f>IF(基本情報入力シート!M49="","",基本情報入力シート!M49)</f>
        <v>東京都</v>
      </c>
      <c r="K18" s="419" t="str">
        <f>IF(基本情報入力シート!R49="","",基本情報入力シート!R49)</f>
        <v>東京都</v>
      </c>
      <c r="L18" s="419" t="str">
        <f>IF(基本情報入力シート!W49="","",基本情報入力シート!W49)</f>
        <v>目黒区</v>
      </c>
      <c r="M18" s="418" t="str">
        <f>IF(基本情報入力シート!X49="","",基本情報入力シート!X49)</f>
        <v>訪問看護ステーション○○</v>
      </c>
      <c r="N18" s="420" t="str">
        <f>IF(基本情報入力シート!Y49="","",基本情報入力シート!Y49)</f>
        <v>訪問看護</v>
      </c>
      <c r="O18" s="442"/>
      <c r="P18" s="446"/>
      <c r="Q18" s="38" t="str">
        <f>IFERROR(ROUNDDOWN(P18*VLOOKUP(N18,【参考】数式用!$V$2:$AA$58,MATCH(O18,【参考】数式用!$X$4:$AA$4)+2,FALSE)*0.5, 0), "")</f>
        <v/>
      </c>
      <c r="R18" s="447"/>
      <c r="S18" s="899"/>
      <c r="T18" s="899"/>
      <c r="U18" s="445"/>
      <c r="V18" s="454" t="s">
        <v>254</v>
      </c>
      <c r="W18" s="455">
        <v>1924770</v>
      </c>
      <c r="X18" s="421" t="str">
        <f>IFERROR(IF(V18="ー", "", ROUNDDOWN(W18*VLOOKUP(N18,【参考】数式用!$V$2:$AG$51,MATCH(V18,【参考】数式用!$AB$4:$AG$4)+6,FALSE)*0.5, 0)), "")</f>
        <v/>
      </c>
      <c r="Y18" s="456"/>
      <c r="Z18" s="455"/>
      <c r="AA18" s="445" t="s">
        <v>253</v>
      </c>
      <c r="AB18" s="486" t="str">
        <f>VLOOKUP(N18,【参考】数式用!$A$3:$N$58,14,FALSE)</f>
        <v>加算対象外</v>
      </c>
      <c r="AC18" s="486" t="str">
        <f>IFERROR(VLOOKUP(N18,【参考】数式用!$A$3:$N$58,14,FALSE),"")&amp;"_4_5"</f>
        <v>加算対象外_4_5</v>
      </c>
      <c r="AD18" s="486" t="str">
        <f>IFERROR(VLOOKUP(N18,【参考】数式用!$A$3:$N$58,14,FALSE),"")&amp;"_6"</f>
        <v>加算対象外_6</v>
      </c>
      <c r="AE18" s="487" t="str">
        <f>IFERROR(VLOOKUP(N18,【参考】数式用!$AI$5:$AJ$51, 2, FALSE), "")</f>
        <v/>
      </c>
      <c r="AF18" s="488" t="str">
        <f t="shared" si="0"/>
        <v/>
      </c>
      <c r="AG18" s="489" t="str">
        <f t="shared" si="1"/>
        <v/>
      </c>
      <c r="AH18" s="490" t="str">
        <f>IFERROR(VLOOKUP(N18,【参考】数式用!$AM$3:$AN$56, 2, FALSE), "")</f>
        <v>訪問看護R8</v>
      </c>
      <c r="AI18" s="415"/>
      <c r="AJ18" s="388"/>
      <c r="AK18" s="925"/>
      <c r="AL18" s="925"/>
    </row>
    <row r="19" spans="1:43" ht="40.200000000000003" customHeight="1">
      <c r="A19" s="417">
        <v>6</v>
      </c>
      <c r="B19" s="900" t="str">
        <f>IF(基本情報入力シート!C50="","",基本情報入力シート!C50)</f>
        <v>1111111116</v>
      </c>
      <c r="C19" s="901"/>
      <c r="D19" s="901"/>
      <c r="E19" s="901"/>
      <c r="F19" s="901"/>
      <c r="G19" s="901"/>
      <c r="H19" s="901"/>
      <c r="I19" s="902"/>
      <c r="J19" s="418" t="str">
        <f>IF(基本情報入力シート!M50="","",基本情報入力シート!M50)</f>
        <v>東京都</v>
      </c>
      <c r="K19" s="419" t="str">
        <f>IF(基本情報入力シート!R50="","",基本情報入力シート!R50)</f>
        <v>東京都</v>
      </c>
      <c r="L19" s="419" t="str">
        <f>IF(基本情報入力シート!W50="","",基本情報入力シート!W50)</f>
        <v>中央区</v>
      </c>
      <c r="M19" s="418" t="str">
        <f>IF(基本情報入力シート!X50="","",基本情報入力シート!X50)</f>
        <v>〇〇ケアプランセンター</v>
      </c>
      <c r="N19" s="420" t="str">
        <f>IF(基本情報入力シート!Y50="","",基本情報入力シート!Y50)</f>
        <v>介護予防支援</v>
      </c>
      <c r="O19" s="442"/>
      <c r="P19" s="448"/>
      <c r="Q19" s="127" t="str">
        <f>IFERROR(ROUNDDOWN(P19*VLOOKUP(N19,【参考】数式用!$V$2:$AA$58,MATCH(O19,【参考】数式用!$X$4:$AA$4)+2,FALSE)*0.5, 0), "")</f>
        <v/>
      </c>
      <c r="R19" s="447"/>
      <c r="S19" s="899"/>
      <c r="T19" s="899"/>
      <c r="U19" s="445"/>
      <c r="V19" s="454" t="s">
        <v>254</v>
      </c>
      <c r="W19" s="455">
        <v>180460</v>
      </c>
      <c r="X19" s="421" t="str">
        <f>IFERROR(IF(V19="ー", "", ROUNDDOWN(W19*VLOOKUP(N19,【参考】数式用!$V$2:$AG$51,MATCH(V19,【参考】数式用!$AB$4:$AG$4)+6,FALSE)*0.5, 0)), "")</f>
        <v/>
      </c>
      <c r="Y19" s="456"/>
      <c r="Z19" s="455"/>
      <c r="AA19" s="445" t="s">
        <v>289</v>
      </c>
      <c r="AB19" s="486" t="str">
        <f>VLOOKUP(N19,【参考】数式用!$A$3:$N$58,14,FALSE)</f>
        <v>加算対象外</v>
      </c>
      <c r="AC19" s="486" t="str">
        <f>IFERROR(VLOOKUP(N19,【参考】数式用!$A$3:$N$58,14,FALSE),"")&amp;"_4_5"</f>
        <v>加算対象外_4_5</v>
      </c>
      <c r="AD19" s="486" t="str">
        <f>IFERROR(VLOOKUP(N19,【参考】数式用!$A$3:$N$58,14,FALSE),"")&amp;"_6"</f>
        <v>加算対象外_6</v>
      </c>
      <c r="AE19" s="487" t="str">
        <f>IFERROR(VLOOKUP(N19,【参考】数式用!$AI$5:$AJ$51, 2, FALSE), "")</f>
        <v/>
      </c>
      <c r="AF19" s="488" t="str">
        <f t="shared" si="0"/>
        <v/>
      </c>
      <c r="AG19" s="489" t="str">
        <f t="shared" si="1"/>
        <v/>
      </c>
      <c r="AH19" s="490" t="str">
        <f>IFERROR(VLOOKUP(N19,【参考】数式用!$AM$3:$AN$56, 2, FALSE), "")</f>
        <v>介護予防支援R8</v>
      </c>
      <c r="AI19" s="415"/>
      <c r="AJ19" s="388"/>
      <c r="AK19" s="925"/>
      <c r="AL19" s="925"/>
    </row>
    <row r="20" spans="1:43" ht="40.200000000000003" customHeight="1">
      <c r="A20" s="417">
        <v>7</v>
      </c>
      <c r="B20" s="900" t="str">
        <f>IF(基本情報入力シート!C51="","",基本情報入力シート!C51)</f>
        <v/>
      </c>
      <c r="C20" s="901"/>
      <c r="D20" s="901"/>
      <c r="E20" s="901"/>
      <c r="F20" s="901"/>
      <c r="G20" s="901"/>
      <c r="H20" s="901"/>
      <c r="I20" s="902"/>
      <c r="J20" s="418" t="str">
        <f>IF(基本情報入力シート!M51="","",基本情報入力シート!M51)</f>
        <v/>
      </c>
      <c r="K20" s="419" t="str">
        <f>IF(基本情報入力シート!R51="","",基本情報入力シート!R51)</f>
        <v/>
      </c>
      <c r="L20" s="419" t="str">
        <f>IF(基本情報入力シート!W51="","",基本情報入力シート!W51)</f>
        <v/>
      </c>
      <c r="M20" s="418" t="str">
        <f>IF(基本情報入力シート!X51="","",基本情報入力シート!X51)</f>
        <v/>
      </c>
      <c r="N20" s="420" t="str">
        <f>IF(基本情報入力シート!Y51="","",基本情報入力シート!Y51)</f>
        <v/>
      </c>
      <c r="O20" s="442"/>
      <c r="P20" s="446"/>
      <c r="Q20" s="38" t="str">
        <f>IFERROR(ROUNDDOWN(P20*VLOOKUP(N20,【参考】数式用!$V$2:$AA$58,MATCH(O20,【参考】数式用!$X$4:$AA$4)+2,FALSE)*0.5, 0), "")</f>
        <v/>
      </c>
      <c r="R20" s="447"/>
      <c r="S20" s="899"/>
      <c r="T20" s="899"/>
      <c r="U20" s="445"/>
      <c r="V20" s="454"/>
      <c r="W20" s="455"/>
      <c r="X20" s="421" t="str">
        <f>IFERROR(IF(V20="ー", "", ROUNDDOWN(W20*VLOOKUP(N20,【参考】数式用!$V$2:$AG$51,MATCH(V20,【参考】数式用!$AB$4:$AG$4)+6,FALSE)*0.5, 0)), "")</f>
        <v/>
      </c>
      <c r="Y20" s="456"/>
      <c r="Z20" s="457"/>
      <c r="AA20" s="445"/>
      <c r="AB20" s="486" t="e">
        <f>VLOOKUP(N20,【参考】数式用!$A$3:$N$58,14,FALSE)</f>
        <v>#N/A</v>
      </c>
      <c r="AC20" s="486" t="str">
        <f>IFERROR(VLOOKUP(N20,【参考】数式用!$A$3:$N$58,14,FALSE),"")&amp;"_4_5"</f>
        <v>_4_5</v>
      </c>
      <c r="AD20" s="486" t="str">
        <f>IFERROR(VLOOKUP(N20,【参考】数式用!$A$3:$N$58,14,FALSE),"")&amp;"_6"</f>
        <v>_6</v>
      </c>
      <c r="AE20" s="487" t="str">
        <f>IFERROR(VLOOKUP(N20,【参考】数式用!$AI$5:$AJ$51, 2, FALSE), "")</f>
        <v/>
      </c>
      <c r="AF20" s="488" t="str">
        <f t="shared" si="0"/>
        <v/>
      </c>
      <c r="AG20" s="489" t="str">
        <f t="shared" si="1"/>
        <v/>
      </c>
      <c r="AH20" s="490" t="str">
        <f>IFERROR(VLOOKUP(N20,【参考】数式用!$AM$3:$AN$56, 2, FALSE), "")</f>
        <v/>
      </c>
      <c r="AI20" s="415"/>
      <c r="AJ20" s="388"/>
      <c r="AK20" s="925"/>
      <c r="AL20" s="925"/>
    </row>
    <row r="21" spans="1:43" ht="40.200000000000003" customHeight="1">
      <c r="A21" s="417">
        <v>8</v>
      </c>
      <c r="B21" s="900" t="str">
        <f>IF(基本情報入力シート!C52="","",基本情報入力シート!C52)</f>
        <v/>
      </c>
      <c r="C21" s="901"/>
      <c r="D21" s="901"/>
      <c r="E21" s="901"/>
      <c r="F21" s="901"/>
      <c r="G21" s="901"/>
      <c r="H21" s="901"/>
      <c r="I21" s="902"/>
      <c r="J21" s="418" t="str">
        <f>IF(基本情報入力シート!M52="","",基本情報入力シート!M52)</f>
        <v/>
      </c>
      <c r="K21" s="419" t="str">
        <f>IF(基本情報入力シート!R52="","",基本情報入力シート!R52)</f>
        <v/>
      </c>
      <c r="L21" s="419" t="str">
        <f>IF(基本情報入力シート!W52="","",基本情報入力シート!W52)</f>
        <v/>
      </c>
      <c r="M21" s="418" t="str">
        <f>IF(基本情報入力シート!X52="","",基本情報入力シート!X52)</f>
        <v/>
      </c>
      <c r="N21" s="420" t="str">
        <f>IF(基本情報入力シート!Y52="","",基本情報入力シート!Y52)</f>
        <v/>
      </c>
      <c r="O21" s="442"/>
      <c r="P21" s="446"/>
      <c r="Q21" s="38" t="str">
        <f>IFERROR(ROUNDDOWN(P21*VLOOKUP(N21,【参考】数式用!$V$2:$AA$58,MATCH(O21,【参考】数式用!$X$4:$AA$4)+2,FALSE)*0.5, 0), "")</f>
        <v/>
      </c>
      <c r="R21" s="447"/>
      <c r="S21" s="899"/>
      <c r="T21" s="899"/>
      <c r="U21" s="445"/>
      <c r="V21" s="454"/>
      <c r="W21" s="455"/>
      <c r="X21" s="421" t="str">
        <f>IFERROR(IF(V21="ー", "", ROUNDDOWN(W21*VLOOKUP(N21,【参考】数式用!$V$2:$AG$51,MATCH(V21,【参考】数式用!$AB$4:$AG$4)+6,FALSE)*0.5, 0)), "")</f>
        <v/>
      </c>
      <c r="Y21" s="456"/>
      <c r="Z21" s="455"/>
      <c r="AA21" s="445"/>
      <c r="AB21" s="486" t="e">
        <f>VLOOKUP(N21,【参考】数式用!$A$3:$N$58,14,FALSE)</f>
        <v>#N/A</v>
      </c>
      <c r="AC21" s="486" t="str">
        <f>IFERROR(VLOOKUP(N21,【参考】数式用!$A$3:$N$58,14,FALSE),"")&amp;"_4_5"</f>
        <v>_4_5</v>
      </c>
      <c r="AD21" s="486" t="str">
        <f>IFERROR(VLOOKUP(N21,【参考】数式用!$A$3:$N$58,14,FALSE),"")&amp;"_6"</f>
        <v>_6</v>
      </c>
      <c r="AE21" s="487" t="str">
        <f>IFERROR(VLOOKUP(N21,【参考】数式用!$AI$5:$AJ$51, 2, FALSE), "")</f>
        <v/>
      </c>
      <c r="AF21" s="488" t="str">
        <f t="shared" si="0"/>
        <v/>
      </c>
      <c r="AG21" s="489" t="str">
        <f t="shared" si="1"/>
        <v/>
      </c>
      <c r="AH21" s="490" t="str">
        <f>IFERROR(VLOOKUP(N21,【参考】数式用!$AM$3:$AN$56, 2, FALSE), "")</f>
        <v/>
      </c>
      <c r="AI21" s="415"/>
      <c r="AJ21" s="388"/>
      <c r="AK21" s="925"/>
      <c r="AL21" s="925"/>
    </row>
    <row r="22" spans="1:43" ht="40.200000000000003" customHeight="1">
      <c r="A22" s="417">
        <v>9</v>
      </c>
      <c r="B22" s="900" t="str">
        <f>IF(基本情報入力シート!C53="","",基本情報入力シート!C53)</f>
        <v/>
      </c>
      <c r="C22" s="901"/>
      <c r="D22" s="901"/>
      <c r="E22" s="901"/>
      <c r="F22" s="901"/>
      <c r="G22" s="901"/>
      <c r="H22" s="901"/>
      <c r="I22" s="902"/>
      <c r="J22" s="418" t="str">
        <f>IF(基本情報入力シート!M53="","",基本情報入力シート!M53)</f>
        <v/>
      </c>
      <c r="K22" s="419" t="str">
        <f>IF(基本情報入力シート!R53="","",基本情報入力シート!R53)</f>
        <v/>
      </c>
      <c r="L22" s="419" t="str">
        <f>IF(基本情報入力シート!W53="","",基本情報入力シート!W53)</f>
        <v/>
      </c>
      <c r="M22" s="418" t="str">
        <f>IF(基本情報入力シート!X53="","",基本情報入力シート!X53)</f>
        <v/>
      </c>
      <c r="N22" s="420" t="str">
        <f>IF(基本情報入力シート!Y53="","",基本情報入力シート!Y53)</f>
        <v/>
      </c>
      <c r="O22" s="442"/>
      <c r="P22" s="446"/>
      <c r="Q22" s="38" t="str">
        <f>IFERROR(ROUNDDOWN(P22*VLOOKUP(N22,【参考】数式用!$V$2:$AA$58,MATCH(O22,【参考】数式用!$X$4:$AA$4)+2,FALSE)*0.5, 0), "")</f>
        <v/>
      </c>
      <c r="R22" s="447"/>
      <c r="S22" s="899"/>
      <c r="T22" s="899"/>
      <c r="U22" s="445"/>
      <c r="V22" s="454"/>
      <c r="W22" s="455"/>
      <c r="X22" s="421" t="str">
        <f>IFERROR(IF(V22="ー", "", ROUNDDOWN(W22*VLOOKUP(N22,【参考】数式用!$V$2:$AG$51,MATCH(V22,【参考】数式用!$AB$4:$AG$4)+6,FALSE)*0.5, 0)), "")</f>
        <v/>
      </c>
      <c r="Y22" s="456"/>
      <c r="Z22" s="455"/>
      <c r="AA22" s="445"/>
      <c r="AB22" s="486" t="e">
        <f>VLOOKUP(N22,【参考】数式用!$A$3:$N$58,14,FALSE)</f>
        <v>#N/A</v>
      </c>
      <c r="AC22" s="486" t="str">
        <f>IFERROR(VLOOKUP(N22,【参考】数式用!$A$3:$N$58,14,FALSE),"")&amp;"_4_5"</f>
        <v>_4_5</v>
      </c>
      <c r="AD22" s="486" t="str">
        <f>IFERROR(VLOOKUP(N22,【参考】数式用!$A$3:$N$58,14,FALSE),"")&amp;"_6"</f>
        <v>_6</v>
      </c>
      <c r="AE22" s="487" t="str">
        <f>IFERROR(VLOOKUP(N22,【参考】数式用!$AI$5:$AJ$51, 2, FALSE), "")</f>
        <v/>
      </c>
      <c r="AF22" s="488" t="str">
        <f t="shared" si="0"/>
        <v/>
      </c>
      <c r="AG22" s="489" t="str">
        <f t="shared" si="1"/>
        <v/>
      </c>
      <c r="AH22" s="490" t="str">
        <f>IFERROR(VLOOKUP(N22,【参考】数式用!$AM$3:$AN$56, 2, FALSE), "")</f>
        <v/>
      </c>
      <c r="AI22" s="415"/>
      <c r="AJ22" s="388"/>
      <c r="AK22" s="388"/>
    </row>
    <row r="23" spans="1:43" ht="40.200000000000003" customHeight="1">
      <c r="A23" s="417">
        <v>10</v>
      </c>
      <c r="B23" s="900" t="str">
        <f>IF(基本情報入力シート!C54="","",基本情報入力シート!C54)</f>
        <v/>
      </c>
      <c r="C23" s="901"/>
      <c r="D23" s="901"/>
      <c r="E23" s="901"/>
      <c r="F23" s="901"/>
      <c r="G23" s="901"/>
      <c r="H23" s="901"/>
      <c r="I23" s="902"/>
      <c r="J23" s="418" t="str">
        <f>IF(基本情報入力シート!M54="","",基本情報入力シート!M54)</f>
        <v/>
      </c>
      <c r="K23" s="419" t="str">
        <f>IF(基本情報入力シート!R54="","",基本情報入力シート!R54)</f>
        <v/>
      </c>
      <c r="L23" s="419" t="str">
        <f>IF(基本情報入力シート!W54="","",基本情報入力シート!W54)</f>
        <v/>
      </c>
      <c r="M23" s="418" t="str">
        <f>IF(基本情報入力シート!X54="","",基本情報入力シート!X54)</f>
        <v/>
      </c>
      <c r="N23" s="420" t="str">
        <f>IF(基本情報入力シート!Y54="","",基本情報入力シート!Y54)</f>
        <v/>
      </c>
      <c r="O23" s="442"/>
      <c r="P23" s="446"/>
      <c r="Q23" s="38" t="str">
        <f>IFERROR(ROUNDDOWN(P23*VLOOKUP(N23,【参考】数式用!$V$2:$AA$58,MATCH(O23,【参考】数式用!$X$4:$AA$4)+2,FALSE)*0.5, 0), "")</f>
        <v/>
      </c>
      <c r="R23" s="447"/>
      <c r="S23" s="899"/>
      <c r="T23" s="899"/>
      <c r="U23" s="445"/>
      <c r="V23" s="454"/>
      <c r="W23" s="455"/>
      <c r="X23" s="421" t="str">
        <f>IFERROR(IF(V23="ー", "", ROUNDDOWN(W23*VLOOKUP(N23,【参考】数式用!$V$2:$AG$51,MATCH(V23,【参考】数式用!$AB$4:$AG$4)+6,FALSE)*0.5, 0)), "")</f>
        <v/>
      </c>
      <c r="Y23" s="456"/>
      <c r="Z23" s="455"/>
      <c r="AA23" s="445"/>
      <c r="AB23" s="486" t="e">
        <f>VLOOKUP(N23,【参考】数式用!$A$3:$N$58,14,FALSE)</f>
        <v>#N/A</v>
      </c>
      <c r="AC23" s="486" t="str">
        <f>IFERROR(VLOOKUP(N23,【参考】数式用!$A$3:$N$58,14,FALSE),"")&amp;"_4_5"</f>
        <v>_4_5</v>
      </c>
      <c r="AD23" s="486" t="str">
        <f>IFERROR(VLOOKUP(N23,【参考】数式用!$A$3:$N$58,14,FALSE),"")&amp;"_6"</f>
        <v>_6</v>
      </c>
      <c r="AE23" s="487" t="str">
        <f>IFERROR(VLOOKUP(N23,【参考】数式用!$AI$5:$AJ$51, 2, FALSE), "")</f>
        <v/>
      </c>
      <c r="AF23" s="488" t="str">
        <f t="shared" si="0"/>
        <v/>
      </c>
      <c r="AG23" s="489" t="str">
        <f t="shared" si="1"/>
        <v/>
      </c>
      <c r="AH23" s="490" t="str">
        <f>IFERROR(VLOOKUP(N23,【参考】数式用!$AM$3:$AN$56, 2, FALSE), "")</f>
        <v/>
      </c>
      <c r="AI23" s="415"/>
      <c r="AJ23" s="388"/>
      <c r="AK23" s="388"/>
    </row>
    <row r="24" spans="1:43" ht="40.200000000000003" customHeight="1">
      <c r="A24" s="417">
        <v>11</v>
      </c>
      <c r="B24" s="900" t="str">
        <f>IF(基本情報入力シート!C55="","",基本情報入力シート!C55)</f>
        <v/>
      </c>
      <c r="C24" s="901"/>
      <c r="D24" s="901"/>
      <c r="E24" s="901"/>
      <c r="F24" s="901"/>
      <c r="G24" s="901"/>
      <c r="H24" s="901"/>
      <c r="I24" s="902"/>
      <c r="J24" s="418" t="str">
        <f>IF(基本情報入力シート!M55="","",基本情報入力シート!M55)</f>
        <v/>
      </c>
      <c r="K24" s="419" t="str">
        <f>IF(基本情報入力シート!R55="","",基本情報入力シート!R55)</f>
        <v/>
      </c>
      <c r="L24" s="419" t="str">
        <f>IF(基本情報入力シート!W55="","",基本情報入力シート!W55)</f>
        <v/>
      </c>
      <c r="M24" s="418" t="str">
        <f>IF(基本情報入力シート!X55="","",基本情報入力シート!X55)</f>
        <v/>
      </c>
      <c r="N24" s="420" t="str">
        <f>IF(基本情報入力シート!Y55="","",基本情報入力シート!Y55)</f>
        <v/>
      </c>
      <c r="O24" s="442"/>
      <c r="P24" s="446"/>
      <c r="Q24" s="38" t="str">
        <f>IFERROR(ROUNDDOWN(P24*VLOOKUP(N24,【参考】数式用!$V$2:$AA$58,MATCH(O24,【参考】数式用!$X$4:$AA$4)+2,FALSE)*0.5, 0), "")</f>
        <v/>
      </c>
      <c r="R24" s="447"/>
      <c r="S24" s="899"/>
      <c r="T24" s="899"/>
      <c r="U24" s="445"/>
      <c r="V24" s="454"/>
      <c r="W24" s="455"/>
      <c r="X24" s="421" t="str">
        <f>IFERROR(IF(V24="ー", "", ROUNDDOWN(W24*VLOOKUP(N24,【参考】数式用!$V$2:$AG$51,MATCH(V24,【参考】数式用!$AB$4:$AG$4)+6,FALSE)*0.5, 0)), "")</f>
        <v/>
      </c>
      <c r="Y24" s="456"/>
      <c r="Z24" s="455"/>
      <c r="AA24" s="445"/>
      <c r="AB24" s="486" t="e">
        <f>VLOOKUP(N24,【参考】数式用!$A$3:$N$58,14,FALSE)</f>
        <v>#N/A</v>
      </c>
      <c r="AC24" s="486" t="str">
        <f>IFERROR(VLOOKUP(N24,【参考】数式用!$A$3:$N$58,14,FALSE),"")&amp;"_4_5"</f>
        <v>_4_5</v>
      </c>
      <c r="AD24" s="486" t="str">
        <f>IFERROR(VLOOKUP(N24,【参考】数式用!$A$3:$N$58,14,FALSE),"")&amp;"_6"</f>
        <v>_6</v>
      </c>
      <c r="AE24" s="487" t="str">
        <f>IFERROR(VLOOKUP(N24,【参考】数式用!$AI$5:$AJ$51, 2, FALSE), "")</f>
        <v/>
      </c>
      <c r="AF24" s="488" t="str">
        <f t="shared" si="0"/>
        <v/>
      </c>
      <c r="AG24" s="489" t="str">
        <f t="shared" si="1"/>
        <v/>
      </c>
      <c r="AH24" s="490" t="str">
        <f>IFERROR(VLOOKUP(N24,【参考】数式用!$AM$3:$AN$56, 2, FALSE), "")</f>
        <v/>
      </c>
      <c r="AI24" s="415"/>
      <c r="AJ24" s="388"/>
      <c r="AK24" s="388"/>
    </row>
    <row r="25" spans="1:43" ht="40.200000000000003" customHeight="1">
      <c r="A25" s="417">
        <v>12</v>
      </c>
      <c r="B25" s="900" t="str">
        <f>IF(基本情報入力シート!C56="","",基本情報入力シート!C56)</f>
        <v/>
      </c>
      <c r="C25" s="901"/>
      <c r="D25" s="901"/>
      <c r="E25" s="901"/>
      <c r="F25" s="901"/>
      <c r="G25" s="901"/>
      <c r="H25" s="901"/>
      <c r="I25" s="902"/>
      <c r="J25" s="418" t="str">
        <f>IF(基本情報入力シート!M56="","",基本情報入力シート!M56)</f>
        <v/>
      </c>
      <c r="K25" s="419" t="str">
        <f>IF(基本情報入力シート!R56="","",基本情報入力シート!R56)</f>
        <v/>
      </c>
      <c r="L25" s="419" t="str">
        <f>IF(基本情報入力シート!W56="","",基本情報入力シート!W56)</f>
        <v/>
      </c>
      <c r="M25" s="418" t="str">
        <f>IF(基本情報入力シート!X56="","",基本情報入力シート!X56)</f>
        <v/>
      </c>
      <c r="N25" s="420" t="str">
        <f>IF(基本情報入力シート!Y56="","",基本情報入力シート!Y56)</f>
        <v/>
      </c>
      <c r="O25" s="442"/>
      <c r="P25" s="446"/>
      <c r="Q25" s="38" t="str">
        <f>IFERROR(ROUNDDOWN(P25*VLOOKUP(N25,【参考】数式用!$V$2:$AA$58,MATCH(O25,【参考】数式用!$X$4:$AA$4)+2,FALSE)*0.5, 0), "")</f>
        <v/>
      </c>
      <c r="R25" s="447"/>
      <c r="S25" s="899"/>
      <c r="T25" s="899"/>
      <c r="U25" s="445"/>
      <c r="V25" s="454"/>
      <c r="W25" s="455"/>
      <c r="X25" s="421" t="str">
        <f>IFERROR(IF(V25="ー", "", ROUNDDOWN(W25*VLOOKUP(N25,【参考】数式用!$V$2:$AG$51,MATCH(V25,【参考】数式用!$AB$4:$AG$4)+6,FALSE)*0.5, 0)), "")</f>
        <v/>
      </c>
      <c r="Y25" s="456"/>
      <c r="Z25" s="455"/>
      <c r="AA25" s="445"/>
      <c r="AB25" s="486" t="e">
        <f>VLOOKUP(N25,【参考】数式用!$A$3:$N$58,14,FALSE)</f>
        <v>#N/A</v>
      </c>
      <c r="AC25" s="486" t="str">
        <f>IFERROR(VLOOKUP(N25,【参考】数式用!$A$3:$N$58,14,FALSE),"")&amp;"_4_5"</f>
        <v>_4_5</v>
      </c>
      <c r="AD25" s="486" t="str">
        <f>IFERROR(VLOOKUP(N25,【参考】数式用!$A$3:$N$58,14,FALSE),"")&amp;"_6"</f>
        <v>_6</v>
      </c>
      <c r="AE25" s="487" t="str">
        <f>IFERROR(VLOOKUP(N25,【参考】数式用!$AI$5:$AJ$51, 2, FALSE), "")</f>
        <v/>
      </c>
      <c r="AF25" s="488" t="str">
        <f t="shared" si="0"/>
        <v/>
      </c>
      <c r="AG25" s="489" t="str">
        <f t="shared" si="1"/>
        <v/>
      </c>
      <c r="AH25" s="490" t="str">
        <f>IFERROR(VLOOKUP(N25,【参考】数式用!$AM$3:$AN$56, 2, FALSE), "")</f>
        <v/>
      </c>
      <c r="AI25" s="415"/>
      <c r="AJ25" s="388"/>
      <c r="AK25" s="388"/>
    </row>
    <row r="26" spans="1:43" ht="40.200000000000003" customHeight="1">
      <c r="A26" s="417">
        <v>13</v>
      </c>
      <c r="B26" s="900" t="str">
        <f>IF(基本情報入力シート!C57="","",基本情報入力シート!C57)</f>
        <v/>
      </c>
      <c r="C26" s="901"/>
      <c r="D26" s="901"/>
      <c r="E26" s="901"/>
      <c r="F26" s="901"/>
      <c r="G26" s="901"/>
      <c r="H26" s="901"/>
      <c r="I26" s="902"/>
      <c r="J26" s="418" t="str">
        <f>IF(基本情報入力シート!M57="","",基本情報入力シート!M57)</f>
        <v/>
      </c>
      <c r="K26" s="419" t="str">
        <f>IF(基本情報入力シート!R57="","",基本情報入力シート!R57)</f>
        <v/>
      </c>
      <c r="L26" s="419" t="str">
        <f>IF(基本情報入力シート!W57="","",基本情報入力シート!W57)</f>
        <v/>
      </c>
      <c r="M26" s="418" t="str">
        <f>IF(基本情報入力シート!X57="","",基本情報入力シート!X57)</f>
        <v/>
      </c>
      <c r="N26" s="420" t="str">
        <f>IF(基本情報入力シート!Y57="","",基本情報入力シート!Y57)</f>
        <v/>
      </c>
      <c r="O26" s="442"/>
      <c r="P26" s="446"/>
      <c r="Q26" s="38" t="str">
        <f>IFERROR(ROUNDDOWN(P26*VLOOKUP(N26,【参考】数式用!$V$2:$AA$58,MATCH(O26,【参考】数式用!$X$4:$AA$4)+2,FALSE)*0.5, 0), "")</f>
        <v/>
      </c>
      <c r="R26" s="447"/>
      <c r="S26" s="899"/>
      <c r="T26" s="899"/>
      <c r="U26" s="445"/>
      <c r="V26" s="454"/>
      <c r="W26" s="455"/>
      <c r="X26" s="421" t="str">
        <f>IFERROR(IF(V26="ー", "", ROUNDDOWN(W26*VLOOKUP(N26,【参考】数式用!$V$2:$AG$51,MATCH(V26,【参考】数式用!$AB$4:$AG$4)+6,FALSE)*0.5, 0)), "")</f>
        <v/>
      </c>
      <c r="Y26" s="456"/>
      <c r="Z26" s="455"/>
      <c r="AA26" s="445"/>
      <c r="AB26" s="486" t="e">
        <f>VLOOKUP(N26,【参考】数式用!$A$3:$N$58,14,FALSE)</f>
        <v>#N/A</v>
      </c>
      <c r="AC26" s="486" t="str">
        <f>IFERROR(VLOOKUP(N26,【参考】数式用!$A$3:$N$58,14,FALSE),"")&amp;"_4_5"</f>
        <v>_4_5</v>
      </c>
      <c r="AD26" s="486" t="str">
        <f>IFERROR(VLOOKUP(N26,【参考】数式用!$A$3:$N$58,14,FALSE),"")&amp;"_6"</f>
        <v>_6</v>
      </c>
      <c r="AE26" s="487" t="str">
        <f>IFERROR(VLOOKUP(N26,【参考】数式用!$AI$5:$AJ$51, 2, FALSE), "")</f>
        <v/>
      </c>
      <c r="AF26" s="488" t="str">
        <f t="shared" si="0"/>
        <v/>
      </c>
      <c r="AG26" s="489" t="str">
        <f t="shared" si="1"/>
        <v/>
      </c>
      <c r="AH26" s="490" t="str">
        <f>IFERROR(VLOOKUP(N26,【参考】数式用!$AM$3:$AN$56, 2, FALSE), "")</f>
        <v/>
      </c>
      <c r="AI26" s="415"/>
      <c r="AJ26" s="388"/>
      <c r="AK26" s="388"/>
    </row>
    <row r="27" spans="1:43" ht="40.200000000000003" customHeight="1">
      <c r="A27" s="417">
        <v>14</v>
      </c>
      <c r="B27" s="900" t="str">
        <f>IF(基本情報入力シート!C58="","",基本情報入力シート!C58)</f>
        <v/>
      </c>
      <c r="C27" s="901"/>
      <c r="D27" s="901"/>
      <c r="E27" s="901"/>
      <c r="F27" s="901"/>
      <c r="G27" s="901"/>
      <c r="H27" s="901"/>
      <c r="I27" s="902"/>
      <c r="J27" s="418" t="str">
        <f>IF(基本情報入力シート!M58="","",基本情報入力シート!M58)</f>
        <v/>
      </c>
      <c r="K27" s="419" t="str">
        <f>IF(基本情報入力シート!R58="","",基本情報入力シート!R58)</f>
        <v/>
      </c>
      <c r="L27" s="419" t="str">
        <f>IF(基本情報入力シート!W58="","",基本情報入力シート!W58)</f>
        <v/>
      </c>
      <c r="M27" s="418" t="str">
        <f>IF(基本情報入力シート!X58="","",基本情報入力シート!X58)</f>
        <v/>
      </c>
      <c r="N27" s="420" t="str">
        <f>IF(基本情報入力シート!Y58="","",基本情報入力シート!Y58)</f>
        <v/>
      </c>
      <c r="O27" s="442"/>
      <c r="P27" s="446"/>
      <c r="Q27" s="38" t="str">
        <f>IFERROR(ROUNDDOWN(P27*VLOOKUP(N27,【参考】数式用!$V$2:$AA$58,MATCH(O27,【参考】数式用!$X$4:$AA$4)+2,FALSE)*0.5, 0), "")</f>
        <v/>
      </c>
      <c r="R27" s="447"/>
      <c r="S27" s="899"/>
      <c r="T27" s="899"/>
      <c r="U27" s="445"/>
      <c r="V27" s="454"/>
      <c r="W27" s="455"/>
      <c r="X27" s="421" t="str">
        <f>IFERROR(IF(V27="ー", "", ROUNDDOWN(W27*VLOOKUP(N27,【参考】数式用!$V$2:$AG$51,MATCH(V27,【参考】数式用!$AB$4:$AG$4)+6,FALSE)*0.5, 0)), "")</f>
        <v/>
      </c>
      <c r="Y27" s="456"/>
      <c r="Z27" s="455"/>
      <c r="AA27" s="445"/>
      <c r="AB27" s="486" t="e">
        <f>VLOOKUP(N27,【参考】数式用!$A$3:$N$58,14,FALSE)</f>
        <v>#N/A</v>
      </c>
      <c r="AC27" s="486" t="str">
        <f>IFERROR(VLOOKUP(N27,【参考】数式用!$A$3:$N$58,14,FALSE),"")&amp;"_4_5"</f>
        <v>_4_5</v>
      </c>
      <c r="AD27" s="486" t="str">
        <f>IFERROR(VLOOKUP(N27,【参考】数式用!$A$3:$N$58,14,FALSE),"")&amp;"_6"</f>
        <v>_6</v>
      </c>
      <c r="AE27" s="487" t="str">
        <f>IFERROR(VLOOKUP(N27,【参考】数式用!$AI$5:$AJ$51, 2, FALSE), "")</f>
        <v/>
      </c>
      <c r="AF27" s="488" t="str">
        <f t="shared" si="0"/>
        <v/>
      </c>
      <c r="AG27" s="489" t="str">
        <f t="shared" si="1"/>
        <v/>
      </c>
      <c r="AH27" s="490" t="str">
        <f>IFERROR(VLOOKUP(N27,【参考】数式用!$AM$3:$AN$56, 2, FALSE), "")</f>
        <v/>
      </c>
      <c r="AI27" s="415"/>
      <c r="AJ27" s="388"/>
      <c r="AK27" s="388"/>
    </row>
    <row r="28" spans="1:43" ht="40.200000000000003" customHeight="1">
      <c r="A28" s="417">
        <v>15</v>
      </c>
      <c r="B28" s="900" t="str">
        <f>IF(基本情報入力シート!C59="","",基本情報入力シート!C59)</f>
        <v/>
      </c>
      <c r="C28" s="901"/>
      <c r="D28" s="901"/>
      <c r="E28" s="901"/>
      <c r="F28" s="901"/>
      <c r="G28" s="901"/>
      <c r="H28" s="901"/>
      <c r="I28" s="902"/>
      <c r="J28" s="418" t="str">
        <f>IF(基本情報入力シート!M59="","",基本情報入力シート!M59)</f>
        <v/>
      </c>
      <c r="K28" s="419" t="str">
        <f>IF(基本情報入力シート!R59="","",基本情報入力シート!R59)</f>
        <v/>
      </c>
      <c r="L28" s="419" t="str">
        <f>IF(基本情報入力シート!W59="","",基本情報入力シート!W59)</f>
        <v/>
      </c>
      <c r="M28" s="418" t="str">
        <f>IF(基本情報入力シート!X59="","",基本情報入力シート!X59)</f>
        <v/>
      </c>
      <c r="N28" s="420" t="str">
        <f>IF(基本情報入力シート!Y59="","",基本情報入力シート!Y59)</f>
        <v/>
      </c>
      <c r="O28" s="442"/>
      <c r="P28" s="446"/>
      <c r="Q28" s="38" t="str">
        <f>IFERROR(ROUNDDOWN(P28*VLOOKUP(N28,【参考】数式用!$V$2:$AA$58,MATCH(O28,【参考】数式用!$X$4:$AA$4)+2,FALSE)*0.5, 0), "")</f>
        <v/>
      </c>
      <c r="R28" s="447"/>
      <c r="S28" s="899"/>
      <c r="T28" s="899"/>
      <c r="U28" s="445"/>
      <c r="V28" s="454"/>
      <c r="W28" s="455"/>
      <c r="X28" s="421" t="str">
        <f>IFERROR(IF(V28="ー", "", ROUNDDOWN(W28*VLOOKUP(N28,【参考】数式用!$V$2:$AG$51,MATCH(V28,【参考】数式用!$AB$4:$AG$4)+6,FALSE)*0.5, 0)), "")</f>
        <v/>
      </c>
      <c r="Y28" s="456"/>
      <c r="Z28" s="455"/>
      <c r="AA28" s="445"/>
      <c r="AB28" s="486" t="e">
        <f>VLOOKUP(N28,【参考】数式用!$A$3:$N$58,14,FALSE)</f>
        <v>#N/A</v>
      </c>
      <c r="AC28" s="486" t="str">
        <f>IFERROR(VLOOKUP(N28,【参考】数式用!$A$3:$N$58,14,FALSE),"")&amp;"_4_5"</f>
        <v>_4_5</v>
      </c>
      <c r="AD28" s="486" t="str">
        <f>IFERROR(VLOOKUP(N28,【参考】数式用!$A$3:$N$58,14,FALSE),"")&amp;"_6"</f>
        <v>_6</v>
      </c>
      <c r="AE28" s="487" t="str">
        <f>IFERROR(VLOOKUP(N28,【参考】数式用!$AI$5:$AJ$51, 2, FALSE), "")</f>
        <v/>
      </c>
      <c r="AF28" s="488" t="str">
        <f t="shared" si="0"/>
        <v/>
      </c>
      <c r="AG28" s="489" t="str">
        <f t="shared" si="1"/>
        <v/>
      </c>
      <c r="AH28" s="490" t="str">
        <f>IFERROR(VLOOKUP(N28,【参考】数式用!$AM$3:$AN$56, 2, FALSE), "")</f>
        <v/>
      </c>
      <c r="AI28" s="415"/>
      <c r="AJ28" s="388"/>
      <c r="AK28" s="388"/>
    </row>
    <row r="29" spans="1:43" ht="40.200000000000003" customHeight="1">
      <c r="A29" s="417">
        <v>16</v>
      </c>
      <c r="B29" s="900" t="str">
        <f>IF(基本情報入力シート!C60="","",基本情報入力シート!C60)</f>
        <v/>
      </c>
      <c r="C29" s="901"/>
      <c r="D29" s="901"/>
      <c r="E29" s="901"/>
      <c r="F29" s="901"/>
      <c r="G29" s="901"/>
      <c r="H29" s="901"/>
      <c r="I29" s="902"/>
      <c r="J29" s="419" t="str">
        <f>IF(基本情報入力シート!M60="","",基本情報入力シート!M60)</f>
        <v/>
      </c>
      <c r="K29" s="419" t="str">
        <f>IF(基本情報入力シート!R60="","",基本情報入力シート!R60)</f>
        <v/>
      </c>
      <c r="L29" s="419" t="str">
        <f>IF(基本情報入力シート!W60="","",基本情報入力シート!W60)</f>
        <v/>
      </c>
      <c r="M29" s="419" t="str">
        <f>IF(基本情報入力シート!X60="","",基本情報入力シート!X60)</f>
        <v/>
      </c>
      <c r="N29" s="420" t="str">
        <f>IF(基本情報入力シート!Y60="","",基本情報入力シート!Y60)</f>
        <v/>
      </c>
      <c r="O29" s="442"/>
      <c r="P29" s="446"/>
      <c r="Q29" s="38" t="str">
        <f>IFERROR(ROUNDDOWN(P29*VLOOKUP(N29,【参考】数式用!$V$2:$AA$58,MATCH(O29,【参考】数式用!$X$4:$AA$4)+2,FALSE)*0.5, 0), "")</f>
        <v/>
      </c>
      <c r="R29" s="447"/>
      <c r="S29" s="899"/>
      <c r="T29" s="899"/>
      <c r="U29" s="445"/>
      <c r="V29" s="454"/>
      <c r="W29" s="455"/>
      <c r="X29" s="421" t="str">
        <f>IFERROR(IF(V29="ー", "", ROUNDDOWN(W29*VLOOKUP(N29,【参考】数式用!$V$2:$AG$51,MATCH(V29,【参考】数式用!$AB$4:$AG$4)+6,FALSE)*0.5, 0)), "")</f>
        <v/>
      </c>
      <c r="Y29" s="456"/>
      <c r="Z29" s="455"/>
      <c r="AA29" s="445"/>
      <c r="AB29" s="486" t="e">
        <f>VLOOKUP(N29,【参考】数式用!$A$3:$N$58,14,FALSE)</f>
        <v>#N/A</v>
      </c>
      <c r="AC29" s="486" t="str">
        <f>IFERROR(VLOOKUP(N29,【参考】数式用!$A$3:$N$58,14,FALSE),"")&amp;"_4_5"</f>
        <v>_4_5</v>
      </c>
      <c r="AD29" s="486" t="str">
        <f>IFERROR(VLOOKUP(N29,【参考】数式用!$A$3:$N$58,14,FALSE),"")&amp;"_6"</f>
        <v>_6</v>
      </c>
      <c r="AE29" s="487" t="str">
        <f>IFERROR(VLOOKUP(N29,【参考】数式用!$AI$5:$AJ$51, 2, FALSE), "")</f>
        <v/>
      </c>
      <c r="AF29" s="488" t="str">
        <f t="shared" si="0"/>
        <v/>
      </c>
      <c r="AG29" s="489" t="str">
        <f t="shared" si="1"/>
        <v/>
      </c>
      <c r="AH29" s="490" t="str">
        <f>IFERROR(VLOOKUP(N29,【参考】数式用!$AM$3:$AN$56, 2, FALSE), "")</f>
        <v/>
      </c>
      <c r="AI29" s="415"/>
      <c r="AJ29" s="388"/>
      <c r="AK29" s="388"/>
    </row>
    <row r="30" spans="1:43" customFormat="1" ht="40.200000000000003" customHeight="1">
      <c r="A30" s="417">
        <v>17</v>
      </c>
      <c r="B30" s="900" t="str">
        <f>IF(基本情報入力シート!C61="","",基本情報入力シート!C61)</f>
        <v/>
      </c>
      <c r="C30" s="901"/>
      <c r="D30" s="901"/>
      <c r="E30" s="901"/>
      <c r="F30" s="901"/>
      <c r="G30" s="901"/>
      <c r="H30" s="901"/>
      <c r="I30" s="902"/>
      <c r="J30" s="418" t="str">
        <f>IF(基本情報入力シート!M61="","",基本情報入力シート!M61)</f>
        <v/>
      </c>
      <c r="K30" s="419" t="str">
        <f>IF(基本情報入力シート!R61="","",基本情報入力シート!R61)</f>
        <v/>
      </c>
      <c r="L30" s="419" t="str">
        <f>IF(基本情報入力シート!W61="","",基本情報入力シート!W61)</f>
        <v/>
      </c>
      <c r="M30" s="418" t="str">
        <f>IF(基本情報入力シート!X61="","",基本情報入力シート!X61)</f>
        <v/>
      </c>
      <c r="N30" s="420" t="str">
        <f>IF(基本情報入力シート!Y61="","",基本情報入力シート!Y61)</f>
        <v/>
      </c>
      <c r="O30" s="442"/>
      <c r="P30" s="446"/>
      <c r="Q30" s="38" t="str">
        <f>IFERROR(ROUNDDOWN(P30*VLOOKUP(N30,【参考】数式用!$V$2:$AA$58,MATCH(O30,【参考】数式用!$X$4:$AA$4)+2,FALSE)*0.5, 0), "")</f>
        <v/>
      </c>
      <c r="R30" s="447"/>
      <c r="S30" s="899"/>
      <c r="T30" s="899"/>
      <c r="U30" s="445"/>
      <c r="V30" s="454"/>
      <c r="W30" s="455"/>
      <c r="X30" s="421" t="str">
        <f>IFERROR(IF(V30="ー", "", ROUNDDOWN(W30*VLOOKUP(N30,【参考】数式用!$V$2:$AG$51,MATCH(V30,【参考】数式用!$AB$4:$AG$4)+6,FALSE)*0.5, 0)), "")</f>
        <v/>
      </c>
      <c r="Y30" s="456"/>
      <c r="Z30" s="455"/>
      <c r="AA30" s="445"/>
      <c r="AB30" s="486" t="e">
        <f>VLOOKUP(N30,【参考】数式用!$A$3:$N$58,14,FALSE)</f>
        <v>#N/A</v>
      </c>
      <c r="AC30" s="486" t="str">
        <f>IFERROR(VLOOKUP(N30,【参考】数式用!$A$3:$N$58,14,FALSE),"")&amp;"_4_5"</f>
        <v>_4_5</v>
      </c>
      <c r="AD30" s="486" t="str">
        <f>IFERROR(VLOOKUP(N30,【参考】数式用!$A$3:$N$58,14,FALSE),"")&amp;"_6"</f>
        <v>_6</v>
      </c>
      <c r="AE30" s="487" t="str">
        <f>IFERROR(VLOOKUP(N30,【参考】数式用!$AI$5:$AJ$51, 2, FALSE), "")</f>
        <v/>
      </c>
      <c r="AF30" s="488" t="str">
        <f t="shared" si="0"/>
        <v/>
      </c>
      <c r="AG30" s="489" t="str">
        <f t="shared" si="1"/>
        <v/>
      </c>
      <c r="AH30" s="490" t="str">
        <f>IFERROR(VLOOKUP(N30,【参考】数式用!$AM$3:$AN$56, 2, FALSE), "")</f>
        <v/>
      </c>
      <c r="AI30" s="415"/>
      <c r="AJ30" s="388"/>
      <c r="AK30" s="388"/>
      <c r="AL30" s="388"/>
      <c r="AM30" s="388"/>
      <c r="AN30" s="388"/>
      <c r="AO30" s="388"/>
      <c r="AP30" s="388"/>
      <c r="AQ30" s="388"/>
    </row>
    <row r="31" spans="1:43" customFormat="1" ht="40.200000000000003" customHeight="1">
      <c r="A31" s="417">
        <v>18</v>
      </c>
      <c r="B31" s="900" t="str">
        <f>IF(基本情報入力シート!C62="","",基本情報入力シート!C62)</f>
        <v/>
      </c>
      <c r="C31" s="901"/>
      <c r="D31" s="901"/>
      <c r="E31" s="901"/>
      <c r="F31" s="901"/>
      <c r="G31" s="901"/>
      <c r="H31" s="901"/>
      <c r="I31" s="902"/>
      <c r="J31" s="418" t="str">
        <f>IF(基本情報入力シート!M62="","",基本情報入力シート!M62)</f>
        <v/>
      </c>
      <c r="K31" s="419" t="str">
        <f>IF(基本情報入力シート!R62="","",基本情報入力シート!R62)</f>
        <v/>
      </c>
      <c r="L31" s="419" t="str">
        <f>IF(基本情報入力シート!W62="","",基本情報入力シート!W62)</f>
        <v/>
      </c>
      <c r="M31" s="418" t="str">
        <f>IF(基本情報入力シート!X62="","",基本情報入力シート!X62)</f>
        <v/>
      </c>
      <c r="N31" s="420" t="str">
        <f>IF(基本情報入力シート!Y62="","",基本情報入力シート!Y62)</f>
        <v/>
      </c>
      <c r="O31" s="442"/>
      <c r="P31" s="446"/>
      <c r="Q31" s="38" t="str">
        <f>IFERROR(ROUNDDOWN(P31*VLOOKUP(N31,【参考】数式用!$V$2:$AA$58,MATCH(O31,【参考】数式用!$X$4:$AA$4)+2,FALSE)*0.5, 0), "")</f>
        <v/>
      </c>
      <c r="R31" s="447"/>
      <c r="S31" s="899"/>
      <c r="T31" s="899"/>
      <c r="U31" s="445"/>
      <c r="V31" s="454"/>
      <c r="W31" s="455"/>
      <c r="X31" s="421" t="str">
        <f>IFERROR(IF(V31="ー", "", ROUNDDOWN(W31*VLOOKUP(N31,【参考】数式用!$V$2:$AG$51,MATCH(V31,【参考】数式用!$AB$4:$AG$4)+6,FALSE)*0.5, 0)), "")</f>
        <v/>
      </c>
      <c r="Y31" s="456"/>
      <c r="Z31" s="455"/>
      <c r="AA31" s="445"/>
      <c r="AB31" s="486" t="e">
        <f>VLOOKUP(N31,【参考】数式用!$A$3:$N$58,14,FALSE)</f>
        <v>#N/A</v>
      </c>
      <c r="AC31" s="486" t="str">
        <f>IFERROR(VLOOKUP(N31,【参考】数式用!$A$3:$N$58,14,FALSE),"")&amp;"_4_5"</f>
        <v>_4_5</v>
      </c>
      <c r="AD31" s="486" t="str">
        <f>IFERROR(VLOOKUP(N31,【参考】数式用!$A$3:$N$58,14,FALSE),"")&amp;"_6"</f>
        <v>_6</v>
      </c>
      <c r="AE31" s="487" t="str">
        <f>IFERROR(VLOOKUP(N31,【参考】数式用!$AI$5:$AJ$51, 2, FALSE), "")</f>
        <v/>
      </c>
      <c r="AF31" s="488" t="str">
        <f t="shared" si="0"/>
        <v/>
      </c>
      <c r="AG31" s="489" t="str">
        <f t="shared" si="1"/>
        <v/>
      </c>
      <c r="AH31" s="490" t="str">
        <f>IFERROR(VLOOKUP(N31,【参考】数式用!$AM$3:$AN$56, 2, FALSE), "")</f>
        <v/>
      </c>
      <c r="AI31" s="415"/>
      <c r="AJ31" s="388"/>
      <c r="AK31" s="388"/>
      <c r="AL31" s="388"/>
      <c r="AM31" s="388"/>
      <c r="AN31" s="388"/>
      <c r="AO31" s="388"/>
      <c r="AP31" s="388"/>
      <c r="AQ31" s="388"/>
    </row>
    <row r="32" spans="1:43" customFormat="1" ht="40.200000000000003" customHeight="1">
      <c r="A32" s="417">
        <v>19</v>
      </c>
      <c r="B32" s="900" t="str">
        <f>IF(基本情報入力シート!C63="","",基本情報入力シート!C63)</f>
        <v/>
      </c>
      <c r="C32" s="901"/>
      <c r="D32" s="901"/>
      <c r="E32" s="901"/>
      <c r="F32" s="901"/>
      <c r="G32" s="901"/>
      <c r="H32" s="901"/>
      <c r="I32" s="902"/>
      <c r="J32" s="418" t="str">
        <f>IF(基本情報入力シート!M63="","",基本情報入力シート!M63)</f>
        <v/>
      </c>
      <c r="K32" s="419" t="str">
        <f>IF(基本情報入力シート!R63="","",基本情報入力シート!R63)</f>
        <v/>
      </c>
      <c r="L32" s="419" t="str">
        <f>IF(基本情報入力シート!W63="","",基本情報入力シート!W63)</f>
        <v/>
      </c>
      <c r="M32" s="418" t="str">
        <f>IF(基本情報入力シート!X63="","",基本情報入力シート!X63)</f>
        <v/>
      </c>
      <c r="N32" s="420" t="str">
        <f>IF(基本情報入力シート!Y63="","",基本情報入力シート!Y63)</f>
        <v/>
      </c>
      <c r="O32" s="442"/>
      <c r="P32" s="446"/>
      <c r="Q32" s="38" t="str">
        <f>IFERROR(ROUNDDOWN(P32*VLOOKUP(N32,【参考】数式用!$V$2:$AA$58,MATCH(O32,【参考】数式用!$X$4:$AA$4)+2,FALSE)*0.5, 0), "")</f>
        <v/>
      </c>
      <c r="R32" s="447"/>
      <c r="S32" s="899"/>
      <c r="T32" s="899"/>
      <c r="U32" s="445"/>
      <c r="V32" s="454"/>
      <c r="W32" s="455"/>
      <c r="X32" s="421" t="str">
        <f>IFERROR(IF(V32="ー", "", ROUNDDOWN(W32*VLOOKUP(N32,【参考】数式用!$V$2:$AG$51,MATCH(V32,【参考】数式用!$AB$4:$AG$4)+6,FALSE)*0.5, 0)), "")</f>
        <v/>
      </c>
      <c r="Y32" s="456"/>
      <c r="Z32" s="455"/>
      <c r="AA32" s="445"/>
      <c r="AB32" s="486" t="e">
        <f>VLOOKUP(N32,【参考】数式用!$A$3:$N$58,14,FALSE)</f>
        <v>#N/A</v>
      </c>
      <c r="AC32" s="486" t="str">
        <f>IFERROR(VLOOKUP(N32,【参考】数式用!$A$3:$N$58,14,FALSE),"")&amp;"_4_5"</f>
        <v>_4_5</v>
      </c>
      <c r="AD32" s="486" t="str">
        <f>IFERROR(VLOOKUP(N32,【参考】数式用!$A$3:$N$58,14,FALSE),"")&amp;"_6"</f>
        <v>_6</v>
      </c>
      <c r="AE32" s="487" t="str">
        <f>IFERROR(VLOOKUP(N32,【参考】数式用!$AI$5:$AJ$51, 2, FALSE), "")</f>
        <v/>
      </c>
      <c r="AF32" s="488" t="str">
        <f t="shared" si="0"/>
        <v/>
      </c>
      <c r="AG32" s="489" t="str">
        <f t="shared" si="1"/>
        <v/>
      </c>
      <c r="AH32" s="490" t="str">
        <f>IFERROR(VLOOKUP(N32,【参考】数式用!$AM$3:$AN$56, 2, FALSE), "")</f>
        <v/>
      </c>
      <c r="AI32" s="415"/>
      <c r="AJ32" s="388"/>
      <c r="AK32" s="388"/>
      <c r="AL32" s="388"/>
      <c r="AM32" s="388"/>
      <c r="AN32" s="388"/>
      <c r="AO32" s="388"/>
      <c r="AP32" s="388"/>
      <c r="AQ32" s="388"/>
    </row>
    <row r="33" spans="1:43" customFormat="1" ht="40.200000000000003" customHeight="1">
      <c r="A33" s="417">
        <v>20</v>
      </c>
      <c r="B33" s="900" t="str">
        <f>IF(基本情報入力シート!C64="","",基本情報入力シート!C64)</f>
        <v/>
      </c>
      <c r="C33" s="901"/>
      <c r="D33" s="901"/>
      <c r="E33" s="901"/>
      <c r="F33" s="901"/>
      <c r="G33" s="901"/>
      <c r="H33" s="901"/>
      <c r="I33" s="902"/>
      <c r="J33" s="418" t="str">
        <f>IF(基本情報入力シート!M64="","",基本情報入力シート!M64)</f>
        <v/>
      </c>
      <c r="K33" s="419" t="str">
        <f>IF(基本情報入力シート!R64="","",基本情報入力シート!R64)</f>
        <v/>
      </c>
      <c r="L33" s="419" t="str">
        <f>IF(基本情報入力シート!W64="","",基本情報入力シート!W64)</f>
        <v/>
      </c>
      <c r="M33" s="418" t="str">
        <f>IF(基本情報入力シート!X64="","",基本情報入力シート!X64)</f>
        <v/>
      </c>
      <c r="N33" s="420" t="str">
        <f>IF(基本情報入力シート!Y64="","",基本情報入力シート!Y64)</f>
        <v/>
      </c>
      <c r="O33" s="442"/>
      <c r="P33" s="446"/>
      <c r="Q33" s="38" t="str">
        <f>IFERROR(ROUNDDOWN(P33*VLOOKUP(N33,【参考】数式用!$V$2:$AA$58,MATCH(O33,【参考】数式用!$X$4:$AA$4)+2,FALSE)*0.5, 0), "")</f>
        <v/>
      </c>
      <c r="R33" s="447"/>
      <c r="S33" s="899"/>
      <c r="T33" s="899"/>
      <c r="U33" s="445"/>
      <c r="V33" s="454"/>
      <c r="W33" s="455"/>
      <c r="X33" s="421" t="str">
        <f>IFERROR(IF(V33="ー", "", ROUNDDOWN(W33*VLOOKUP(N33,【参考】数式用!$V$2:$AG$51,MATCH(V33,【参考】数式用!$AB$4:$AG$4)+6,FALSE)*0.5, 0)), "")</f>
        <v/>
      </c>
      <c r="Y33" s="456"/>
      <c r="Z33" s="455"/>
      <c r="AA33" s="445"/>
      <c r="AB33" s="486" t="e">
        <f>VLOOKUP(N33,【参考】数式用!$A$3:$N$58,14,FALSE)</f>
        <v>#N/A</v>
      </c>
      <c r="AC33" s="486" t="str">
        <f>IFERROR(VLOOKUP(N33,【参考】数式用!$A$3:$N$58,14,FALSE),"")&amp;"_4_5"</f>
        <v>_4_5</v>
      </c>
      <c r="AD33" s="486" t="str">
        <f>IFERROR(VLOOKUP(N33,【参考】数式用!$A$3:$N$58,14,FALSE),"")&amp;"_6"</f>
        <v>_6</v>
      </c>
      <c r="AE33" s="487" t="str">
        <f>IFERROR(VLOOKUP(N33,【参考】数式用!$AI$5:$AJ$51, 2, FALSE), "")</f>
        <v/>
      </c>
      <c r="AF33" s="488" t="str">
        <f t="shared" si="0"/>
        <v/>
      </c>
      <c r="AG33" s="489" t="str">
        <f t="shared" si="1"/>
        <v/>
      </c>
      <c r="AH33" s="490" t="str">
        <f>IFERROR(VLOOKUP(N33,【参考】数式用!$AM$3:$AN$56, 2, FALSE), "")</f>
        <v/>
      </c>
      <c r="AI33" s="415"/>
      <c r="AJ33" s="388"/>
      <c r="AK33" s="388"/>
      <c r="AL33" s="388"/>
      <c r="AM33" s="388"/>
      <c r="AN33" s="388"/>
      <c r="AO33" s="388"/>
      <c r="AP33" s="388"/>
      <c r="AQ33" s="388"/>
    </row>
    <row r="34" spans="1:43" customFormat="1" ht="40.200000000000003" customHeight="1">
      <c r="A34" s="417">
        <v>21</v>
      </c>
      <c r="B34" s="900" t="str">
        <f>IF(基本情報入力シート!C65="","",基本情報入力シート!C65)</f>
        <v/>
      </c>
      <c r="C34" s="901"/>
      <c r="D34" s="901"/>
      <c r="E34" s="901"/>
      <c r="F34" s="901"/>
      <c r="G34" s="901"/>
      <c r="H34" s="901"/>
      <c r="I34" s="902"/>
      <c r="J34" s="419" t="str">
        <f>IF(基本情報入力シート!M65="","",基本情報入力シート!M65)</f>
        <v/>
      </c>
      <c r="K34" s="419" t="str">
        <f>IF(基本情報入力シート!R65="","",基本情報入力シート!R65)</f>
        <v/>
      </c>
      <c r="L34" s="419" t="str">
        <f>IF(基本情報入力シート!W65="","",基本情報入力シート!W65)</f>
        <v/>
      </c>
      <c r="M34" s="419" t="str">
        <f>IF(基本情報入力シート!X65="","",基本情報入力シート!X65)</f>
        <v/>
      </c>
      <c r="N34" s="420" t="str">
        <f>IF(基本情報入力シート!Y65="","",基本情報入力シート!Y65)</f>
        <v/>
      </c>
      <c r="O34" s="442"/>
      <c r="P34" s="446"/>
      <c r="Q34" s="38" t="str">
        <f>IFERROR(ROUNDDOWN(P34*VLOOKUP(N34,【参考】数式用!$V$2:$AA$58,MATCH(O34,【参考】数式用!$X$4:$AA$4)+2,FALSE)*0.5, 0), "")</f>
        <v/>
      </c>
      <c r="R34" s="447"/>
      <c r="S34" s="899"/>
      <c r="T34" s="899"/>
      <c r="U34" s="445"/>
      <c r="V34" s="454"/>
      <c r="W34" s="455"/>
      <c r="X34" s="421" t="str">
        <f>IFERROR(IF(V34="ー", "", ROUNDDOWN(W34*VLOOKUP(N34,【参考】数式用!$V$2:$AG$51,MATCH(V34,【参考】数式用!$AB$4:$AG$4)+6,FALSE)*0.5, 0)), "")</f>
        <v/>
      </c>
      <c r="Y34" s="456"/>
      <c r="Z34" s="455"/>
      <c r="AA34" s="445"/>
      <c r="AB34" s="486" t="e">
        <f>VLOOKUP(N34,【参考】数式用!$A$3:$N$58,14,FALSE)</f>
        <v>#N/A</v>
      </c>
      <c r="AC34" s="486" t="str">
        <f>IFERROR(VLOOKUP(N34,【参考】数式用!$A$3:$N$58,14,FALSE),"")&amp;"_4_5"</f>
        <v>_4_5</v>
      </c>
      <c r="AD34" s="486" t="str">
        <f>IFERROR(VLOOKUP(N34,【参考】数式用!$A$3:$N$58,14,FALSE),"")&amp;"_6"</f>
        <v>_6</v>
      </c>
      <c r="AE34" s="487" t="str">
        <f>IFERROR(VLOOKUP(N34,【参考】数式用!$AI$5:$AJ$51, 2, FALSE), "")</f>
        <v/>
      </c>
      <c r="AF34" s="488" t="str">
        <f t="shared" si="0"/>
        <v/>
      </c>
      <c r="AG34" s="489" t="str">
        <f t="shared" si="1"/>
        <v/>
      </c>
      <c r="AH34" s="490" t="str">
        <f>IFERROR(VLOOKUP(N34,【参考】数式用!$AM$3:$AN$56, 2, FALSE), "")</f>
        <v/>
      </c>
      <c r="AI34" s="415"/>
      <c r="AJ34" s="388"/>
      <c r="AK34" s="388"/>
      <c r="AL34" s="388"/>
      <c r="AM34" s="388"/>
      <c r="AN34" s="388"/>
      <c r="AO34" s="388"/>
      <c r="AP34" s="388"/>
      <c r="AQ34" s="388"/>
    </row>
    <row r="35" spans="1:43" customFormat="1" ht="40.200000000000003" customHeight="1">
      <c r="A35" s="422">
        <v>22</v>
      </c>
      <c r="B35" s="916" t="str">
        <f>IF(基本情報入力シート!C66="","",基本情報入力シート!C66)</f>
        <v/>
      </c>
      <c r="C35" s="917"/>
      <c r="D35" s="917"/>
      <c r="E35" s="917"/>
      <c r="F35" s="917"/>
      <c r="G35" s="917"/>
      <c r="H35" s="917"/>
      <c r="I35" s="918"/>
      <c r="J35" s="423" t="str">
        <f>IF(基本情報入力シート!M66="","",基本情報入力シート!M66)</f>
        <v/>
      </c>
      <c r="K35" s="424" t="str">
        <f>IF(基本情報入力シート!R66="","",基本情報入力シート!R66)</f>
        <v/>
      </c>
      <c r="L35" s="424" t="str">
        <f>IF(基本情報入力シート!W66="","",基本情報入力シート!W66)</f>
        <v/>
      </c>
      <c r="M35" s="423" t="str">
        <f>IF(基本情報入力シート!X66="","",基本情報入力シート!X66)</f>
        <v/>
      </c>
      <c r="N35" s="425" t="str">
        <f>IF(基本情報入力シート!Y66="","",基本情報入力シート!Y66)</f>
        <v/>
      </c>
      <c r="O35" s="442"/>
      <c r="P35" s="446"/>
      <c r="Q35" s="38" t="str">
        <f>IFERROR(ROUNDDOWN(P35*VLOOKUP(N35,【参考】数式用!$V$2:$AA$58,MATCH(O35,【参考】数式用!$X$4:$AA$4)+2,FALSE)*0.5, 0), "")</f>
        <v/>
      </c>
      <c r="R35" s="447"/>
      <c r="S35" s="899"/>
      <c r="T35" s="899"/>
      <c r="U35" s="445"/>
      <c r="V35" s="454"/>
      <c r="W35" s="455"/>
      <c r="X35" s="421" t="str">
        <f>IFERROR(IF(V35="ー", "", ROUNDDOWN(W35*VLOOKUP(N35,【参考】数式用!$V$2:$AG$51,MATCH(V35,【参考】数式用!$AB$4:$AG$4)+6,FALSE)*0.5, 0)), "")</f>
        <v/>
      </c>
      <c r="Y35" s="456"/>
      <c r="Z35" s="455"/>
      <c r="AA35" s="445"/>
      <c r="AB35" s="486" t="e">
        <f>VLOOKUP(N35,【参考】数式用!$A$3:$N$58,14,FALSE)</f>
        <v>#N/A</v>
      </c>
      <c r="AC35" s="486" t="str">
        <f>IFERROR(VLOOKUP(N35,【参考】数式用!$A$3:$N$58,14,FALSE),"")&amp;"_4_5"</f>
        <v>_4_5</v>
      </c>
      <c r="AD35" s="486" t="str">
        <f>IFERROR(VLOOKUP(N35,【参考】数式用!$A$3:$N$58,14,FALSE),"")&amp;"_6"</f>
        <v>_6</v>
      </c>
      <c r="AE35" s="487" t="str">
        <f>IFERROR(VLOOKUP(N35,【参考】数式用!$AI$5:$AJ$51, 2, FALSE), "")</f>
        <v/>
      </c>
      <c r="AF35" s="488" t="str">
        <f t="shared" si="0"/>
        <v/>
      </c>
      <c r="AG35" s="489" t="str">
        <f t="shared" si="1"/>
        <v/>
      </c>
      <c r="AH35" s="490" t="str">
        <f>IFERROR(VLOOKUP(N35,【参考】数式用!$AM$3:$AN$56, 2, FALSE), "")</f>
        <v/>
      </c>
      <c r="AI35" s="415"/>
      <c r="AJ35" s="388"/>
      <c r="AK35" s="388"/>
      <c r="AL35" s="388"/>
      <c r="AM35" s="388"/>
      <c r="AN35" s="388"/>
      <c r="AO35" s="388"/>
      <c r="AP35" s="388"/>
      <c r="AQ35" s="388"/>
    </row>
    <row r="36" spans="1:43" customFormat="1" ht="40.200000000000003" customHeight="1">
      <c r="A36" s="417">
        <v>23</v>
      </c>
      <c r="B36" s="900" t="str">
        <f>IF(基本情報入力シート!C67="","",基本情報入力シート!C67)</f>
        <v/>
      </c>
      <c r="C36" s="901"/>
      <c r="D36" s="901"/>
      <c r="E36" s="901"/>
      <c r="F36" s="901"/>
      <c r="G36" s="901"/>
      <c r="H36" s="901"/>
      <c r="I36" s="902"/>
      <c r="J36" s="418" t="str">
        <f>IF(基本情報入力シート!M67="","",基本情報入力シート!M67)</f>
        <v/>
      </c>
      <c r="K36" s="419" t="str">
        <f>IF(基本情報入力シート!R67="","",基本情報入力シート!R67)</f>
        <v/>
      </c>
      <c r="L36" s="419" t="str">
        <f>IF(基本情報入力シート!W67="","",基本情報入力シート!W67)</f>
        <v/>
      </c>
      <c r="M36" s="418" t="str">
        <f>IF(基本情報入力シート!X67="","",基本情報入力シート!X67)</f>
        <v/>
      </c>
      <c r="N36" s="420" t="str">
        <f>IF(基本情報入力シート!Y67="","",基本情報入力シート!Y67)</f>
        <v/>
      </c>
      <c r="O36" s="442"/>
      <c r="P36" s="446"/>
      <c r="Q36" s="38" t="str">
        <f>IFERROR(ROUNDDOWN(P36*VLOOKUP(N36,【参考】数式用!$V$2:$AA$58,MATCH(O36,【参考】数式用!$X$4:$AA$4)+2,FALSE)*0.5, 0), "")</f>
        <v/>
      </c>
      <c r="R36" s="447"/>
      <c r="S36" s="899"/>
      <c r="T36" s="899"/>
      <c r="U36" s="445"/>
      <c r="V36" s="454"/>
      <c r="W36" s="455"/>
      <c r="X36" s="421" t="str">
        <f>IFERROR(IF(V36="ー", "", ROUNDDOWN(W36*VLOOKUP(N36,【参考】数式用!$V$2:$AG$51,MATCH(V36,【参考】数式用!$AB$4:$AG$4)+6,FALSE)*0.5, 0)), "")</f>
        <v/>
      </c>
      <c r="Y36" s="456"/>
      <c r="Z36" s="455"/>
      <c r="AA36" s="445"/>
      <c r="AB36" s="486" t="e">
        <f>VLOOKUP(N36,【参考】数式用!$A$3:$N$58,14,FALSE)</f>
        <v>#N/A</v>
      </c>
      <c r="AC36" s="486" t="str">
        <f>IFERROR(VLOOKUP(N36,【参考】数式用!$A$3:$N$58,14,FALSE),"")&amp;"_4_5"</f>
        <v>_4_5</v>
      </c>
      <c r="AD36" s="486" t="str">
        <f>IFERROR(VLOOKUP(N36,【参考】数式用!$A$3:$N$58,14,FALSE),"")&amp;"_6"</f>
        <v>_6</v>
      </c>
      <c r="AE36" s="487" t="str">
        <f>IFERROR(VLOOKUP(N36,【参考】数式用!$AI$5:$AJ$51, 2, FALSE), "")</f>
        <v/>
      </c>
      <c r="AF36" s="488" t="str">
        <f t="shared" si="0"/>
        <v/>
      </c>
      <c r="AG36" s="489" t="str">
        <f t="shared" si="1"/>
        <v/>
      </c>
      <c r="AH36" s="490" t="str">
        <f>IFERROR(VLOOKUP(N36,【参考】数式用!$AM$3:$AN$56, 2, FALSE), "")</f>
        <v/>
      </c>
      <c r="AI36" s="415"/>
      <c r="AJ36" s="388"/>
      <c r="AK36" s="388"/>
      <c r="AL36" s="388"/>
      <c r="AM36" s="388"/>
      <c r="AN36" s="388"/>
      <c r="AO36" s="388"/>
      <c r="AP36" s="388"/>
      <c r="AQ36" s="388"/>
    </row>
    <row r="37" spans="1:43" customFormat="1" ht="40.200000000000003" customHeight="1">
      <c r="A37" s="417">
        <v>24</v>
      </c>
      <c r="B37" s="900" t="str">
        <f>IF(基本情報入力シート!C68="","",基本情報入力シート!C68)</f>
        <v/>
      </c>
      <c r="C37" s="901"/>
      <c r="D37" s="901"/>
      <c r="E37" s="901"/>
      <c r="F37" s="901"/>
      <c r="G37" s="901"/>
      <c r="H37" s="901"/>
      <c r="I37" s="902"/>
      <c r="J37" s="418" t="str">
        <f>IF(基本情報入力シート!M68="","",基本情報入力シート!M68)</f>
        <v/>
      </c>
      <c r="K37" s="419" t="str">
        <f>IF(基本情報入力シート!R68="","",基本情報入力シート!R68)</f>
        <v/>
      </c>
      <c r="L37" s="419" t="str">
        <f>IF(基本情報入力シート!W68="","",基本情報入力シート!W68)</f>
        <v/>
      </c>
      <c r="M37" s="418" t="str">
        <f>IF(基本情報入力シート!X68="","",基本情報入力シート!X68)</f>
        <v/>
      </c>
      <c r="N37" s="420" t="str">
        <f>IF(基本情報入力シート!Y68="","",基本情報入力シート!Y68)</f>
        <v/>
      </c>
      <c r="O37" s="442"/>
      <c r="P37" s="446"/>
      <c r="Q37" s="38" t="str">
        <f>IFERROR(ROUNDDOWN(P37*VLOOKUP(N37,【参考】数式用!$V$2:$AA$58,MATCH(O37,【参考】数式用!$X$4:$AA$4)+2,FALSE)*0.5, 0), "")</f>
        <v/>
      </c>
      <c r="R37" s="447"/>
      <c r="S37" s="899"/>
      <c r="T37" s="899"/>
      <c r="U37" s="445"/>
      <c r="V37" s="454"/>
      <c r="W37" s="455"/>
      <c r="X37" s="421" t="str">
        <f>IFERROR(IF(V37="ー", "", ROUNDDOWN(W37*VLOOKUP(N37,【参考】数式用!$V$2:$AG$51,MATCH(V37,【参考】数式用!$AB$4:$AG$4)+6,FALSE)*0.5, 0)), "")</f>
        <v/>
      </c>
      <c r="Y37" s="456"/>
      <c r="Z37" s="455"/>
      <c r="AA37" s="445"/>
      <c r="AB37" s="486" t="e">
        <f>VLOOKUP(N37,【参考】数式用!$A$3:$N$58,14,FALSE)</f>
        <v>#N/A</v>
      </c>
      <c r="AC37" s="486" t="str">
        <f>IFERROR(VLOOKUP(N37,【参考】数式用!$A$3:$N$58,14,FALSE),"")&amp;"_4_5"</f>
        <v>_4_5</v>
      </c>
      <c r="AD37" s="486" t="str">
        <f>IFERROR(VLOOKUP(N37,【参考】数式用!$A$3:$N$58,14,FALSE),"")&amp;"_6"</f>
        <v>_6</v>
      </c>
      <c r="AE37" s="487" t="str">
        <f>IFERROR(VLOOKUP(N37,【参考】数式用!$AI$5:$AJ$51, 2, FALSE), "")</f>
        <v/>
      </c>
      <c r="AF37" s="488" t="str">
        <f t="shared" si="0"/>
        <v/>
      </c>
      <c r="AG37" s="489" t="str">
        <f t="shared" si="1"/>
        <v/>
      </c>
      <c r="AH37" s="490" t="str">
        <f>IFERROR(VLOOKUP(N37,【参考】数式用!$AM$3:$AN$56, 2, FALSE), "")</f>
        <v/>
      </c>
      <c r="AI37" s="415"/>
      <c r="AJ37" s="388"/>
      <c r="AK37" s="388"/>
      <c r="AL37" s="388"/>
      <c r="AM37" s="388"/>
      <c r="AN37" s="388"/>
      <c r="AO37" s="388"/>
      <c r="AP37" s="388"/>
      <c r="AQ37" s="388"/>
    </row>
    <row r="38" spans="1:43" customFormat="1" ht="40.200000000000003" customHeight="1">
      <c r="A38" s="417">
        <v>25</v>
      </c>
      <c r="B38" s="900" t="str">
        <f>IF(基本情報入力シート!C69="","",基本情報入力シート!C69)</f>
        <v/>
      </c>
      <c r="C38" s="901"/>
      <c r="D38" s="901"/>
      <c r="E38" s="901"/>
      <c r="F38" s="901"/>
      <c r="G38" s="901"/>
      <c r="H38" s="901"/>
      <c r="I38" s="902"/>
      <c r="J38" s="418" t="str">
        <f>IF(基本情報入力シート!M69="","",基本情報入力シート!M69)</f>
        <v/>
      </c>
      <c r="K38" s="419" t="str">
        <f>IF(基本情報入力シート!R69="","",基本情報入力シート!R69)</f>
        <v/>
      </c>
      <c r="L38" s="419" t="str">
        <f>IF(基本情報入力シート!W69="","",基本情報入力シート!W69)</f>
        <v/>
      </c>
      <c r="M38" s="418" t="str">
        <f>IF(基本情報入力シート!X69="","",基本情報入力シート!X69)</f>
        <v/>
      </c>
      <c r="N38" s="420" t="str">
        <f>IF(基本情報入力シート!Y69="","",基本情報入力シート!Y69)</f>
        <v/>
      </c>
      <c r="O38" s="442"/>
      <c r="P38" s="446"/>
      <c r="Q38" s="38" t="str">
        <f>IFERROR(ROUNDDOWN(P38*VLOOKUP(N38,【参考】数式用!$V$2:$AA$58,MATCH(O38,【参考】数式用!$X$4:$AA$4)+2,FALSE)*0.5, 0), "")</f>
        <v/>
      </c>
      <c r="R38" s="447"/>
      <c r="S38" s="899"/>
      <c r="T38" s="899"/>
      <c r="U38" s="445"/>
      <c r="V38" s="454"/>
      <c r="W38" s="455"/>
      <c r="X38" s="421" t="str">
        <f>IFERROR(IF(V38="ー", "", ROUNDDOWN(W38*VLOOKUP(N38,【参考】数式用!$V$2:$AG$51,MATCH(V38,【参考】数式用!$AB$4:$AG$4)+6,FALSE)*0.5, 0)), "")</f>
        <v/>
      </c>
      <c r="Y38" s="456"/>
      <c r="Z38" s="455"/>
      <c r="AA38" s="445"/>
      <c r="AB38" s="486" t="e">
        <f>VLOOKUP(N38,【参考】数式用!$A$3:$N$58,14,FALSE)</f>
        <v>#N/A</v>
      </c>
      <c r="AC38" s="486" t="str">
        <f>IFERROR(VLOOKUP(N38,【参考】数式用!$A$3:$N$58,14,FALSE),"")&amp;"_4_5"</f>
        <v>_4_5</v>
      </c>
      <c r="AD38" s="486" t="str">
        <f>IFERROR(VLOOKUP(N38,【参考】数式用!$A$3:$N$58,14,FALSE),"")&amp;"_6"</f>
        <v>_6</v>
      </c>
      <c r="AE38" s="487" t="str">
        <f>IFERROR(VLOOKUP(N38,【参考】数式用!$AI$5:$AJ$51, 2, FALSE), "")</f>
        <v/>
      </c>
      <c r="AF38" s="488" t="str">
        <f t="shared" si="0"/>
        <v/>
      </c>
      <c r="AG38" s="489" t="str">
        <f t="shared" si="1"/>
        <v/>
      </c>
      <c r="AH38" s="490" t="str">
        <f>IFERROR(VLOOKUP(N38,【参考】数式用!$AM$3:$AN$56, 2, FALSE), "")</f>
        <v/>
      </c>
      <c r="AI38" s="415"/>
      <c r="AJ38" s="388"/>
      <c r="AK38" s="388"/>
      <c r="AL38" s="388"/>
      <c r="AM38" s="388"/>
      <c r="AN38" s="388"/>
      <c r="AO38" s="388"/>
      <c r="AP38" s="388"/>
      <c r="AQ38" s="388"/>
    </row>
    <row r="39" spans="1:43" customFormat="1" ht="40.200000000000003" customHeight="1">
      <c r="A39" s="417">
        <v>26</v>
      </c>
      <c r="B39" s="900" t="str">
        <f>IF(基本情報入力シート!C70="","",基本情報入力シート!C70)</f>
        <v/>
      </c>
      <c r="C39" s="901"/>
      <c r="D39" s="901"/>
      <c r="E39" s="901"/>
      <c r="F39" s="901"/>
      <c r="G39" s="901"/>
      <c r="H39" s="901"/>
      <c r="I39" s="902"/>
      <c r="J39" s="418" t="str">
        <f>IF(基本情報入力シート!M70="","",基本情報入力シート!M70)</f>
        <v/>
      </c>
      <c r="K39" s="419" t="str">
        <f>IF(基本情報入力シート!R70="","",基本情報入力シート!R70)</f>
        <v/>
      </c>
      <c r="L39" s="419" t="str">
        <f>IF(基本情報入力シート!W70="","",基本情報入力シート!W70)</f>
        <v/>
      </c>
      <c r="M39" s="418" t="str">
        <f>IF(基本情報入力シート!X70="","",基本情報入力シート!X70)</f>
        <v/>
      </c>
      <c r="N39" s="420" t="str">
        <f>IF(基本情報入力シート!Y70="","",基本情報入力シート!Y70)</f>
        <v/>
      </c>
      <c r="O39" s="442"/>
      <c r="P39" s="446"/>
      <c r="Q39" s="38" t="str">
        <f>IFERROR(ROUNDDOWN(P39*VLOOKUP(N39,【参考】数式用!$V$2:$AA$58,MATCH(O39,【参考】数式用!$X$4:$AA$4)+2,FALSE)*0.5, 0), "")</f>
        <v/>
      </c>
      <c r="R39" s="447"/>
      <c r="S39" s="899"/>
      <c r="T39" s="899"/>
      <c r="U39" s="445"/>
      <c r="V39" s="454"/>
      <c r="W39" s="455"/>
      <c r="X39" s="421" t="str">
        <f>IFERROR(IF(V39="ー", "", ROUNDDOWN(W39*VLOOKUP(N39,【参考】数式用!$V$2:$AG$51,MATCH(V39,【参考】数式用!$AB$4:$AG$4)+6,FALSE)*0.5, 0)), "")</f>
        <v/>
      </c>
      <c r="Y39" s="456"/>
      <c r="Z39" s="455"/>
      <c r="AA39" s="445"/>
      <c r="AB39" s="486" t="e">
        <f>VLOOKUP(N39,【参考】数式用!$A$3:$N$58,14,FALSE)</f>
        <v>#N/A</v>
      </c>
      <c r="AC39" s="486" t="str">
        <f>IFERROR(VLOOKUP(N39,【参考】数式用!$A$3:$N$58,14,FALSE),"")&amp;"_4_5"</f>
        <v>_4_5</v>
      </c>
      <c r="AD39" s="486" t="str">
        <f>IFERROR(VLOOKUP(N39,【参考】数式用!$A$3:$N$58,14,FALSE),"")&amp;"_6"</f>
        <v>_6</v>
      </c>
      <c r="AE39" s="487" t="str">
        <f>IFERROR(VLOOKUP(N39,【参考】数式用!$AI$5:$AJ$51, 2, FALSE), "")</f>
        <v/>
      </c>
      <c r="AF39" s="488" t="str">
        <f t="shared" si="0"/>
        <v/>
      </c>
      <c r="AG39" s="489" t="str">
        <f t="shared" si="1"/>
        <v/>
      </c>
      <c r="AH39" s="490" t="str">
        <f>IFERROR(VLOOKUP(N39,【参考】数式用!$AM$3:$AN$56, 2, FALSE), "")</f>
        <v/>
      </c>
      <c r="AI39" s="415"/>
      <c r="AJ39" s="388"/>
      <c r="AK39" s="388"/>
      <c r="AL39" s="388"/>
      <c r="AM39" s="388"/>
      <c r="AN39" s="388"/>
      <c r="AO39" s="388"/>
      <c r="AP39" s="388"/>
      <c r="AQ39" s="388"/>
    </row>
    <row r="40" spans="1:43" customFormat="1" ht="40.200000000000003" customHeight="1">
      <c r="A40" s="417">
        <v>27</v>
      </c>
      <c r="B40" s="900" t="str">
        <f>IF(基本情報入力シート!C71="","",基本情報入力シート!C71)</f>
        <v/>
      </c>
      <c r="C40" s="901"/>
      <c r="D40" s="901"/>
      <c r="E40" s="901"/>
      <c r="F40" s="901"/>
      <c r="G40" s="901"/>
      <c r="H40" s="901"/>
      <c r="I40" s="902"/>
      <c r="J40" s="418" t="str">
        <f>IF(基本情報入力シート!M71="","",基本情報入力シート!M71)</f>
        <v/>
      </c>
      <c r="K40" s="419" t="str">
        <f>IF(基本情報入力シート!R71="","",基本情報入力シート!R71)</f>
        <v/>
      </c>
      <c r="L40" s="419" t="str">
        <f>IF(基本情報入力シート!W71="","",基本情報入力シート!W71)</f>
        <v/>
      </c>
      <c r="M40" s="418" t="str">
        <f>IF(基本情報入力シート!X71="","",基本情報入力シート!X71)</f>
        <v/>
      </c>
      <c r="N40" s="420" t="str">
        <f>IF(基本情報入力シート!Y71="","",基本情報入力シート!Y71)</f>
        <v/>
      </c>
      <c r="O40" s="442"/>
      <c r="P40" s="446"/>
      <c r="Q40" s="38" t="str">
        <f>IFERROR(ROUNDDOWN(P40*VLOOKUP(N40,【参考】数式用!$V$2:$AA$58,MATCH(O40,【参考】数式用!$X$4:$AA$4)+2,FALSE)*0.5, 0), "")</f>
        <v/>
      </c>
      <c r="R40" s="447"/>
      <c r="S40" s="899"/>
      <c r="T40" s="899"/>
      <c r="U40" s="445"/>
      <c r="V40" s="454"/>
      <c r="W40" s="455"/>
      <c r="X40" s="421" t="str">
        <f>IFERROR(IF(V40="ー", "", ROUNDDOWN(W40*VLOOKUP(N40,【参考】数式用!$V$2:$AG$51,MATCH(V40,【参考】数式用!$AB$4:$AG$4)+6,FALSE)*0.5, 0)), "")</f>
        <v/>
      </c>
      <c r="Y40" s="456"/>
      <c r="Z40" s="455"/>
      <c r="AA40" s="445"/>
      <c r="AB40" s="486" t="e">
        <f>VLOOKUP(N40,【参考】数式用!$A$3:$N$58,14,FALSE)</f>
        <v>#N/A</v>
      </c>
      <c r="AC40" s="486" t="str">
        <f>IFERROR(VLOOKUP(N40,【参考】数式用!$A$3:$N$58,14,FALSE),"")&amp;"_4_5"</f>
        <v>_4_5</v>
      </c>
      <c r="AD40" s="486" t="str">
        <f>IFERROR(VLOOKUP(N40,【参考】数式用!$A$3:$N$58,14,FALSE),"")&amp;"_6"</f>
        <v>_6</v>
      </c>
      <c r="AE40" s="487" t="str">
        <f>IFERROR(VLOOKUP(N40,【参考】数式用!$AI$5:$AJ$51, 2, FALSE), "")</f>
        <v/>
      </c>
      <c r="AF40" s="488" t="str">
        <f t="shared" si="0"/>
        <v/>
      </c>
      <c r="AG40" s="489" t="str">
        <f t="shared" si="1"/>
        <v/>
      </c>
      <c r="AH40" s="490" t="str">
        <f>IFERROR(VLOOKUP(N40,【参考】数式用!$AM$3:$AN$56, 2, FALSE), "")</f>
        <v/>
      </c>
      <c r="AI40" s="415"/>
      <c r="AJ40" s="388"/>
      <c r="AK40" s="388"/>
      <c r="AL40" s="388"/>
      <c r="AM40" s="388"/>
      <c r="AN40" s="388"/>
      <c r="AO40" s="388"/>
      <c r="AP40" s="388"/>
      <c r="AQ40" s="388"/>
    </row>
    <row r="41" spans="1:43" customFormat="1" ht="40.200000000000003" customHeight="1">
      <c r="A41" s="417">
        <v>28</v>
      </c>
      <c r="B41" s="900" t="str">
        <f>IF(基本情報入力シート!C72="","",基本情報入力シート!C72)</f>
        <v/>
      </c>
      <c r="C41" s="901"/>
      <c r="D41" s="901"/>
      <c r="E41" s="901"/>
      <c r="F41" s="901"/>
      <c r="G41" s="901"/>
      <c r="H41" s="901"/>
      <c r="I41" s="902"/>
      <c r="J41" s="418" t="str">
        <f>IF(基本情報入力シート!M72="","",基本情報入力シート!M72)</f>
        <v/>
      </c>
      <c r="K41" s="419" t="str">
        <f>IF(基本情報入力シート!R72="","",基本情報入力シート!R72)</f>
        <v/>
      </c>
      <c r="L41" s="419" t="str">
        <f>IF(基本情報入力シート!W72="","",基本情報入力シート!W72)</f>
        <v/>
      </c>
      <c r="M41" s="418" t="str">
        <f>IF(基本情報入力シート!X72="","",基本情報入力シート!X72)</f>
        <v/>
      </c>
      <c r="N41" s="420" t="str">
        <f>IF(基本情報入力シート!Y72="","",基本情報入力シート!Y72)</f>
        <v/>
      </c>
      <c r="O41" s="442"/>
      <c r="P41" s="446"/>
      <c r="Q41" s="38" t="str">
        <f>IFERROR(ROUNDDOWN(P41*VLOOKUP(N41,【参考】数式用!$V$2:$AA$58,MATCH(O41,【参考】数式用!$X$4:$AA$4)+2,FALSE)*0.5, 0), "")</f>
        <v/>
      </c>
      <c r="R41" s="447"/>
      <c r="S41" s="899"/>
      <c r="T41" s="899"/>
      <c r="U41" s="445"/>
      <c r="V41" s="454"/>
      <c r="W41" s="455"/>
      <c r="X41" s="421" t="str">
        <f>IFERROR(IF(V41="ー", "", ROUNDDOWN(W41*VLOOKUP(N41,【参考】数式用!$V$2:$AG$51,MATCH(V41,【参考】数式用!$AB$4:$AG$4)+6,FALSE)*0.5, 0)), "")</f>
        <v/>
      </c>
      <c r="Y41" s="456"/>
      <c r="Z41" s="455"/>
      <c r="AA41" s="445"/>
      <c r="AB41" s="486" t="e">
        <f>VLOOKUP(N41,【参考】数式用!$A$3:$N$58,14,FALSE)</f>
        <v>#N/A</v>
      </c>
      <c r="AC41" s="486" t="str">
        <f>IFERROR(VLOOKUP(N41,【参考】数式用!$A$3:$N$58,14,FALSE),"")&amp;"_4_5"</f>
        <v>_4_5</v>
      </c>
      <c r="AD41" s="486" t="str">
        <f>IFERROR(VLOOKUP(N41,【参考】数式用!$A$3:$N$58,14,FALSE),"")&amp;"_6"</f>
        <v>_6</v>
      </c>
      <c r="AE41" s="487" t="str">
        <f>IFERROR(VLOOKUP(N41,【参考】数式用!$AI$5:$AJ$51, 2, FALSE), "")</f>
        <v/>
      </c>
      <c r="AF41" s="488" t="str">
        <f t="shared" si="0"/>
        <v/>
      </c>
      <c r="AG41" s="489" t="str">
        <f t="shared" si="1"/>
        <v/>
      </c>
      <c r="AH41" s="490" t="str">
        <f>IFERROR(VLOOKUP(N41,【参考】数式用!$AM$3:$AN$56, 2, FALSE), "")</f>
        <v/>
      </c>
      <c r="AI41" s="415"/>
      <c r="AJ41" s="388"/>
      <c r="AK41" s="388"/>
      <c r="AL41" s="388"/>
      <c r="AM41" s="388"/>
      <c r="AN41" s="388"/>
      <c r="AO41" s="388"/>
      <c r="AP41" s="388"/>
      <c r="AQ41" s="388"/>
    </row>
    <row r="42" spans="1:43" customFormat="1" ht="40.200000000000003" customHeight="1">
      <c r="A42" s="417">
        <v>29</v>
      </c>
      <c r="B42" s="900" t="str">
        <f>IF(基本情報入力シート!C73="","",基本情報入力シート!C73)</f>
        <v/>
      </c>
      <c r="C42" s="901"/>
      <c r="D42" s="901"/>
      <c r="E42" s="901"/>
      <c r="F42" s="901"/>
      <c r="G42" s="901"/>
      <c r="H42" s="901"/>
      <c r="I42" s="902"/>
      <c r="J42" s="418" t="str">
        <f>IF(基本情報入力シート!M73="","",基本情報入力シート!M73)</f>
        <v/>
      </c>
      <c r="K42" s="419" t="str">
        <f>IF(基本情報入力シート!R73="","",基本情報入力シート!R73)</f>
        <v/>
      </c>
      <c r="L42" s="419" t="str">
        <f>IF(基本情報入力シート!W73="","",基本情報入力シート!W73)</f>
        <v/>
      </c>
      <c r="M42" s="418" t="str">
        <f>IF(基本情報入力シート!X73="","",基本情報入力シート!X73)</f>
        <v/>
      </c>
      <c r="N42" s="420" t="str">
        <f>IF(基本情報入力シート!Y73="","",基本情報入力シート!Y73)</f>
        <v/>
      </c>
      <c r="O42" s="442"/>
      <c r="P42" s="446"/>
      <c r="Q42" s="38" t="str">
        <f>IFERROR(ROUNDDOWN(P42*VLOOKUP(N42,【参考】数式用!$V$2:$AA$58,MATCH(O42,【参考】数式用!$X$4:$AA$4)+2,FALSE)*0.5, 0), "")</f>
        <v/>
      </c>
      <c r="R42" s="447"/>
      <c r="S42" s="899"/>
      <c r="T42" s="899"/>
      <c r="U42" s="445"/>
      <c r="V42" s="454"/>
      <c r="W42" s="455"/>
      <c r="X42" s="421" t="str">
        <f>IFERROR(IF(V42="ー", "", ROUNDDOWN(W42*VLOOKUP(N42,【参考】数式用!$V$2:$AG$51,MATCH(V42,【参考】数式用!$AB$4:$AG$4)+6,FALSE)*0.5, 0)), "")</f>
        <v/>
      </c>
      <c r="Y42" s="456"/>
      <c r="Z42" s="455"/>
      <c r="AA42" s="445"/>
      <c r="AB42" s="486" t="e">
        <f>VLOOKUP(N42,【参考】数式用!$A$3:$N$58,14,FALSE)</f>
        <v>#N/A</v>
      </c>
      <c r="AC42" s="486" t="str">
        <f>IFERROR(VLOOKUP(N42,【参考】数式用!$A$3:$N$58,14,FALSE),"")&amp;"_4_5"</f>
        <v>_4_5</v>
      </c>
      <c r="AD42" s="486" t="str">
        <f>IFERROR(VLOOKUP(N42,【参考】数式用!$A$3:$N$58,14,FALSE),"")&amp;"_6"</f>
        <v>_6</v>
      </c>
      <c r="AE42" s="487" t="str">
        <f>IFERROR(VLOOKUP(N42,【参考】数式用!$AI$5:$AJ$51, 2, FALSE), "")</f>
        <v/>
      </c>
      <c r="AF42" s="488" t="str">
        <f t="shared" si="0"/>
        <v/>
      </c>
      <c r="AG42" s="489" t="str">
        <f t="shared" si="1"/>
        <v/>
      </c>
      <c r="AH42" s="490" t="str">
        <f>IFERROR(VLOOKUP(N42,【参考】数式用!$AM$3:$AN$56, 2, FALSE), "")</f>
        <v/>
      </c>
      <c r="AI42" s="415"/>
      <c r="AJ42" s="388"/>
      <c r="AK42" s="388"/>
      <c r="AL42" s="388"/>
      <c r="AM42" s="388"/>
      <c r="AN42" s="388"/>
      <c r="AO42" s="388"/>
      <c r="AP42" s="388"/>
      <c r="AQ42" s="388"/>
    </row>
    <row r="43" spans="1:43" customFormat="1" ht="40.200000000000003" customHeight="1">
      <c r="A43" s="417">
        <v>30</v>
      </c>
      <c r="B43" s="900" t="str">
        <f>IF(基本情報入力シート!C74="","",基本情報入力シート!C74)</f>
        <v/>
      </c>
      <c r="C43" s="901"/>
      <c r="D43" s="901"/>
      <c r="E43" s="901"/>
      <c r="F43" s="901"/>
      <c r="G43" s="901"/>
      <c r="H43" s="901"/>
      <c r="I43" s="902"/>
      <c r="J43" s="418" t="str">
        <f>IF(基本情報入力シート!M74="","",基本情報入力シート!M74)</f>
        <v/>
      </c>
      <c r="K43" s="419" t="str">
        <f>IF(基本情報入力シート!R74="","",基本情報入力シート!R74)</f>
        <v/>
      </c>
      <c r="L43" s="419" t="str">
        <f>IF(基本情報入力シート!W74="","",基本情報入力シート!W74)</f>
        <v/>
      </c>
      <c r="M43" s="418" t="str">
        <f>IF(基本情報入力シート!X74="","",基本情報入力シート!X74)</f>
        <v/>
      </c>
      <c r="N43" s="420" t="str">
        <f>IF(基本情報入力シート!Y74="","",基本情報入力シート!Y74)</f>
        <v/>
      </c>
      <c r="O43" s="442"/>
      <c r="P43" s="446"/>
      <c r="Q43" s="38" t="str">
        <f>IFERROR(ROUNDDOWN(P43*VLOOKUP(N43,【参考】数式用!$V$2:$AA$58,MATCH(O43,【参考】数式用!$X$4:$AA$4)+2,FALSE)*0.5, 0), "")</f>
        <v/>
      </c>
      <c r="R43" s="447"/>
      <c r="S43" s="899"/>
      <c r="T43" s="899"/>
      <c r="U43" s="445"/>
      <c r="V43" s="454"/>
      <c r="W43" s="455"/>
      <c r="X43" s="421" t="str">
        <f>IFERROR(IF(V43="ー", "", ROUNDDOWN(W43*VLOOKUP(N43,【参考】数式用!$V$2:$AG$51,MATCH(V43,【参考】数式用!$AB$4:$AG$4)+6,FALSE)*0.5, 0)), "")</f>
        <v/>
      </c>
      <c r="Y43" s="456"/>
      <c r="Z43" s="455"/>
      <c r="AA43" s="445"/>
      <c r="AB43" s="486" t="e">
        <f>VLOOKUP(N43,【参考】数式用!$A$3:$N$58,14,FALSE)</f>
        <v>#N/A</v>
      </c>
      <c r="AC43" s="486" t="str">
        <f>IFERROR(VLOOKUP(N43,【参考】数式用!$A$3:$N$58,14,FALSE),"")&amp;"_4_5"</f>
        <v>_4_5</v>
      </c>
      <c r="AD43" s="486" t="str">
        <f>IFERROR(VLOOKUP(N43,【参考】数式用!$A$3:$N$58,14,FALSE),"")&amp;"_6"</f>
        <v>_6</v>
      </c>
      <c r="AE43" s="487" t="str">
        <f>IFERROR(VLOOKUP(N43,【参考】数式用!$AI$5:$AJ$51, 2, FALSE), "")</f>
        <v/>
      </c>
      <c r="AF43" s="488" t="str">
        <f t="shared" si="0"/>
        <v/>
      </c>
      <c r="AG43" s="489" t="str">
        <f t="shared" si="1"/>
        <v/>
      </c>
      <c r="AH43" s="490" t="str">
        <f>IFERROR(VLOOKUP(N43,【参考】数式用!$AM$3:$AN$56, 2, FALSE), "")</f>
        <v/>
      </c>
      <c r="AI43" s="415"/>
      <c r="AJ43" s="388"/>
      <c r="AK43" s="388"/>
      <c r="AL43" s="388"/>
      <c r="AM43" s="388"/>
      <c r="AN43" s="388"/>
      <c r="AO43" s="388"/>
      <c r="AP43" s="388"/>
      <c r="AQ43" s="388"/>
    </row>
    <row r="44" spans="1:43" customFormat="1" ht="40.200000000000003" customHeight="1">
      <c r="A44" s="417">
        <v>31</v>
      </c>
      <c r="B44" s="900" t="str">
        <f>IF(基本情報入力シート!C75="","",基本情報入力シート!C75)</f>
        <v/>
      </c>
      <c r="C44" s="901"/>
      <c r="D44" s="901"/>
      <c r="E44" s="901"/>
      <c r="F44" s="901"/>
      <c r="G44" s="901"/>
      <c r="H44" s="901"/>
      <c r="I44" s="902"/>
      <c r="J44" s="418" t="str">
        <f>IF(基本情報入力シート!M75="","",基本情報入力シート!M75)</f>
        <v/>
      </c>
      <c r="K44" s="419" t="str">
        <f>IF(基本情報入力シート!R75="","",基本情報入力シート!R75)</f>
        <v/>
      </c>
      <c r="L44" s="419" t="str">
        <f>IF(基本情報入力シート!W75="","",基本情報入力シート!W75)</f>
        <v/>
      </c>
      <c r="M44" s="418" t="str">
        <f>IF(基本情報入力シート!X75="","",基本情報入力シート!X75)</f>
        <v/>
      </c>
      <c r="N44" s="420" t="str">
        <f>IF(基本情報入力シート!Y75="","",基本情報入力シート!Y75)</f>
        <v/>
      </c>
      <c r="O44" s="442"/>
      <c r="P44" s="446"/>
      <c r="Q44" s="38" t="str">
        <f>IFERROR(ROUNDDOWN(P44*VLOOKUP(N44,【参考】数式用!$V$2:$AA$58,MATCH(O44,【参考】数式用!$X$4:$AA$4)+2,FALSE)*0.5, 0), "")</f>
        <v/>
      </c>
      <c r="R44" s="447"/>
      <c r="S44" s="899"/>
      <c r="T44" s="899"/>
      <c r="U44" s="445"/>
      <c r="V44" s="454"/>
      <c r="W44" s="455"/>
      <c r="X44" s="421" t="str">
        <f>IFERROR(IF(V44="ー", "", ROUNDDOWN(W44*VLOOKUP(N44,【参考】数式用!$V$2:$AG$51,MATCH(V44,【参考】数式用!$AB$4:$AG$4)+6,FALSE)*0.5, 0)), "")</f>
        <v/>
      </c>
      <c r="Y44" s="456"/>
      <c r="Z44" s="455"/>
      <c r="AA44" s="445"/>
      <c r="AB44" s="486" t="e">
        <f>VLOOKUP(N44,【参考】数式用!$A$3:$N$58,14,FALSE)</f>
        <v>#N/A</v>
      </c>
      <c r="AC44" s="486" t="str">
        <f>IFERROR(VLOOKUP(N44,【参考】数式用!$A$3:$N$58,14,FALSE),"")&amp;"_4_5"</f>
        <v>_4_5</v>
      </c>
      <c r="AD44" s="486" t="str">
        <f>IFERROR(VLOOKUP(N44,【参考】数式用!$A$3:$N$58,14,FALSE),"")&amp;"_6"</f>
        <v>_6</v>
      </c>
      <c r="AE44" s="487" t="str">
        <f>IFERROR(VLOOKUP(N44,【参考】数式用!$AI$5:$AJ$51, 2, FALSE), "")</f>
        <v/>
      </c>
      <c r="AF44" s="488" t="str">
        <f t="shared" si="0"/>
        <v/>
      </c>
      <c r="AG44" s="489" t="str">
        <f t="shared" si="1"/>
        <v/>
      </c>
      <c r="AH44" s="490" t="str">
        <f>IFERROR(VLOOKUP(N44,【参考】数式用!$AM$3:$AN$56, 2, FALSE), "")</f>
        <v/>
      </c>
      <c r="AI44" s="415"/>
      <c r="AJ44" s="388"/>
      <c r="AK44" s="388"/>
      <c r="AL44" s="388"/>
      <c r="AM44" s="388"/>
      <c r="AN44" s="388"/>
      <c r="AO44" s="388"/>
      <c r="AP44" s="388"/>
      <c r="AQ44" s="388"/>
    </row>
    <row r="45" spans="1:43" customFormat="1" ht="40.200000000000003" customHeight="1">
      <c r="A45" s="417">
        <v>32</v>
      </c>
      <c r="B45" s="900" t="str">
        <f>IF(基本情報入力シート!C76="","",基本情報入力シート!C76)</f>
        <v/>
      </c>
      <c r="C45" s="901"/>
      <c r="D45" s="901"/>
      <c r="E45" s="901"/>
      <c r="F45" s="901"/>
      <c r="G45" s="901"/>
      <c r="H45" s="901"/>
      <c r="I45" s="902"/>
      <c r="J45" s="418" t="str">
        <f>IF(基本情報入力シート!M76="","",基本情報入力シート!M76)</f>
        <v/>
      </c>
      <c r="K45" s="419" t="str">
        <f>IF(基本情報入力シート!R76="","",基本情報入力シート!R76)</f>
        <v/>
      </c>
      <c r="L45" s="419" t="str">
        <f>IF(基本情報入力シート!W76="","",基本情報入力シート!W76)</f>
        <v/>
      </c>
      <c r="M45" s="418" t="str">
        <f>IF(基本情報入力シート!X76="","",基本情報入力シート!X76)</f>
        <v/>
      </c>
      <c r="N45" s="420" t="str">
        <f>IF(基本情報入力シート!Y76="","",基本情報入力シート!Y76)</f>
        <v/>
      </c>
      <c r="O45" s="442"/>
      <c r="P45" s="446"/>
      <c r="Q45" s="38" t="str">
        <f>IFERROR(ROUNDDOWN(P45*VLOOKUP(N45,【参考】数式用!$V$2:$AA$58,MATCH(O45,【参考】数式用!$X$4:$AA$4)+2,FALSE)*0.5, 0), "")</f>
        <v/>
      </c>
      <c r="R45" s="447"/>
      <c r="S45" s="899"/>
      <c r="T45" s="899"/>
      <c r="U45" s="445"/>
      <c r="V45" s="454"/>
      <c r="W45" s="455"/>
      <c r="X45" s="421" t="str">
        <f>IFERROR(IF(V45="ー", "", ROUNDDOWN(W45*VLOOKUP(N45,【参考】数式用!$V$2:$AG$51,MATCH(V45,【参考】数式用!$AB$4:$AG$4)+6,FALSE)*0.5, 0)), "")</f>
        <v/>
      </c>
      <c r="Y45" s="456"/>
      <c r="Z45" s="455"/>
      <c r="AA45" s="445"/>
      <c r="AB45" s="486" t="e">
        <f>VLOOKUP(N45,【参考】数式用!$A$3:$N$58,14,FALSE)</f>
        <v>#N/A</v>
      </c>
      <c r="AC45" s="486" t="str">
        <f>IFERROR(VLOOKUP(N45,【参考】数式用!$A$3:$N$58,14,FALSE),"")&amp;"_4_5"</f>
        <v>_4_5</v>
      </c>
      <c r="AD45" s="486" t="str">
        <f>IFERROR(VLOOKUP(N45,【参考】数式用!$A$3:$N$58,14,FALSE),"")&amp;"_6"</f>
        <v>_6</v>
      </c>
      <c r="AE45" s="487" t="str">
        <f>IFERROR(VLOOKUP(N45,【参考】数式用!$AI$5:$AJ$51, 2, FALSE), "")</f>
        <v/>
      </c>
      <c r="AF45" s="488" t="str">
        <f t="shared" si="0"/>
        <v/>
      </c>
      <c r="AG45" s="489" t="str">
        <f t="shared" si="1"/>
        <v/>
      </c>
      <c r="AH45" s="490" t="str">
        <f>IFERROR(VLOOKUP(N45,【参考】数式用!$AM$3:$AN$56, 2, FALSE), "")</f>
        <v/>
      </c>
      <c r="AI45" s="415"/>
      <c r="AJ45" s="388"/>
      <c r="AK45" s="388"/>
      <c r="AL45" s="388"/>
      <c r="AM45" s="388"/>
      <c r="AN45" s="388"/>
      <c r="AO45" s="388"/>
      <c r="AP45" s="388"/>
      <c r="AQ45" s="388"/>
    </row>
    <row r="46" spans="1:43" customFormat="1" ht="40.200000000000003" customHeight="1">
      <c r="A46" s="417">
        <v>33</v>
      </c>
      <c r="B46" s="900" t="str">
        <f>IF(基本情報入力シート!C77="","",基本情報入力シート!C77)</f>
        <v/>
      </c>
      <c r="C46" s="901"/>
      <c r="D46" s="901"/>
      <c r="E46" s="901"/>
      <c r="F46" s="901"/>
      <c r="G46" s="901"/>
      <c r="H46" s="901"/>
      <c r="I46" s="902"/>
      <c r="J46" s="418" t="str">
        <f>IF(基本情報入力シート!M77="","",基本情報入力シート!M77)</f>
        <v/>
      </c>
      <c r="K46" s="419" t="str">
        <f>IF(基本情報入力シート!R77="","",基本情報入力シート!R77)</f>
        <v/>
      </c>
      <c r="L46" s="419" t="str">
        <f>IF(基本情報入力シート!W77="","",基本情報入力シート!W77)</f>
        <v/>
      </c>
      <c r="M46" s="418" t="str">
        <f>IF(基本情報入力シート!X77="","",基本情報入力シート!X77)</f>
        <v/>
      </c>
      <c r="N46" s="420" t="str">
        <f>IF(基本情報入力シート!Y77="","",基本情報入力シート!Y77)</f>
        <v/>
      </c>
      <c r="O46" s="442"/>
      <c r="P46" s="446"/>
      <c r="Q46" s="38" t="str">
        <f>IFERROR(ROUNDDOWN(P46*VLOOKUP(N46,【参考】数式用!$V$2:$AA$58,MATCH(O46,【参考】数式用!$X$4:$AA$4)+2,FALSE)*0.5, 0), "")</f>
        <v/>
      </c>
      <c r="R46" s="447"/>
      <c r="S46" s="899"/>
      <c r="T46" s="899"/>
      <c r="U46" s="445"/>
      <c r="V46" s="454"/>
      <c r="W46" s="455"/>
      <c r="X46" s="421" t="str">
        <f>IFERROR(IF(V46="ー", "", ROUNDDOWN(W46*VLOOKUP(N46,【参考】数式用!$V$2:$AG$51,MATCH(V46,【参考】数式用!$AB$4:$AG$4)+6,FALSE)*0.5, 0)), "")</f>
        <v/>
      </c>
      <c r="Y46" s="456"/>
      <c r="Z46" s="455"/>
      <c r="AA46" s="445"/>
      <c r="AB46" s="486" t="e">
        <f>VLOOKUP(N46,【参考】数式用!$A$3:$N$58,14,FALSE)</f>
        <v>#N/A</v>
      </c>
      <c r="AC46" s="486" t="str">
        <f>IFERROR(VLOOKUP(N46,【参考】数式用!$A$3:$N$58,14,FALSE),"")&amp;"_4_5"</f>
        <v>_4_5</v>
      </c>
      <c r="AD46" s="486" t="str">
        <f>IFERROR(VLOOKUP(N46,【参考】数式用!$A$3:$N$58,14,FALSE),"")&amp;"_6"</f>
        <v>_6</v>
      </c>
      <c r="AE46" s="487" t="str">
        <f>IFERROR(VLOOKUP(N46,【参考】数式用!$AI$5:$AJ$51, 2, FALSE), "")</f>
        <v/>
      </c>
      <c r="AF46" s="488" t="str">
        <f t="shared" si="0"/>
        <v/>
      </c>
      <c r="AG46" s="489" t="str">
        <f t="shared" si="1"/>
        <v/>
      </c>
      <c r="AH46" s="490" t="str">
        <f>IFERROR(VLOOKUP(N46,【参考】数式用!$AM$3:$AN$56, 2, FALSE), "")</f>
        <v/>
      </c>
      <c r="AI46" s="415"/>
      <c r="AJ46" s="388"/>
      <c r="AK46" s="388"/>
      <c r="AL46" s="388"/>
      <c r="AM46" s="388"/>
      <c r="AN46" s="388"/>
      <c r="AO46" s="388"/>
      <c r="AP46" s="388"/>
      <c r="AQ46" s="388"/>
    </row>
    <row r="47" spans="1:43" customFormat="1" ht="40.200000000000003" customHeight="1">
      <c r="A47" s="417">
        <v>34</v>
      </c>
      <c r="B47" s="900" t="str">
        <f>IF(基本情報入力シート!C78="","",基本情報入力シート!C78)</f>
        <v/>
      </c>
      <c r="C47" s="901"/>
      <c r="D47" s="901"/>
      <c r="E47" s="901"/>
      <c r="F47" s="901"/>
      <c r="G47" s="901"/>
      <c r="H47" s="901"/>
      <c r="I47" s="902"/>
      <c r="J47" s="418" t="str">
        <f>IF(基本情報入力シート!M78="","",基本情報入力シート!M78)</f>
        <v/>
      </c>
      <c r="K47" s="419" t="str">
        <f>IF(基本情報入力シート!R78="","",基本情報入力シート!R78)</f>
        <v/>
      </c>
      <c r="L47" s="419" t="str">
        <f>IF(基本情報入力シート!W78="","",基本情報入力シート!W78)</f>
        <v/>
      </c>
      <c r="M47" s="418" t="str">
        <f>IF(基本情報入力シート!X78="","",基本情報入力シート!X78)</f>
        <v/>
      </c>
      <c r="N47" s="420" t="str">
        <f>IF(基本情報入力シート!Y78="","",基本情報入力シート!Y78)</f>
        <v/>
      </c>
      <c r="O47" s="442"/>
      <c r="P47" s="446"/>
      <c r="Q47" s="38" t="str">
        <f>IFERROR(ROUNDDOWN(P47*VLOOKUP(N47,【参考】数式用!$V$2:$AA$58,MATCH(O47,【参考】数式用!$X$4:$AA$4)+2,FALSE)*0.5, 0), "")</f>
        <v/>
      </c>
      <c r="R47" s="447"/>
      <c r="S47" s="899"/>
      <c r="T47" s="899"/>
      <c r="U47" s="445"/>
      <c r="V47" s="454"/>
      <c r="W47" s="455"/>
      <c r="X47" s="421" t="str">
        <f>IFERROR(IF(V47="ー", "", ROUNDDOWN(W47*VLOOKUP(N47,【参考】数式用!$V$2:$AG$51,MATCH(V47,【参考】数式用!$AB$4:$AG$4)+6,FALSE)*0.5, 0)), "")</f>
        <v/>
      </c>
      <c r="Y47" s="456"/>
      <c r="Z47" s="455"/>
      <c r="AA47" s="445"/>
      <c r="AB47" s="486" t="e">
        <f>VLOOKUP(N47,【参考】数式用!$A$3:$N$58,14,FALSE)</f>
        <v>#N/A</v>
      </c>
      <c r="AC47" s="486" t="str">
        <f>IFERROR(VLOOKUP(N47,【参考】数式用!$A$3:$N$58,14,FALSE),"")&amp;"_4_5"</f>
        <v>_4_5</v>
      </c>
      <c r="AD47" s="486" t="str">
        <f>IFERROR(VLOOKUP(N47,【参考】数式用!$A$3:$N$58,14,FALSE),"")&amp;"_6"</f>
        <v>_6</v>
      </c>
      <c r="AE47" s="487" t="str">
        <f>IFERROR(VLOOKUP(N47,【参考】数式用!$AI$5:$AJ$51, 2, FALSE), "")</f>
        <v/>
      </c>
      <c r="AF47" s="488" t="str">
        <f t="shared" si="0"/>
        <v/>
      </c>
      <c r="AG47" s="489" t="str">
        <f t="shared" si="1"/>
        <v/>
      </c>
      <c r="AH47" s="490" t="str">
        <f>IFERROR(VLOOKUP(N47,【参考】数式用!$AM$3:$AN$56, 2, FALSE), "")</f>
        <v/>
      </c>
      <c r="AI47" s="415"/>
      <c r="AJ47" s="388"/>
      <c r="AK47" s="388"/>
      <c r="AL47" s="388"/>
      <c r="AM47" s="388"/>
      <c r="AN47" s="388"/>
      <c r="AO47" s="388"/>
      <c r="AP47" s="388"/>
      <c r="AQ47" s="388"/>
    </row>
    <row r="48" spans="1:43" customFormat="1" ht="40.200000000000003" customHeight="1">
      <c r="A48" s="417">
        <v>35</v>
      </c>
      <c r="B48" s="900" t="str">
        <f>IF(基本情報入力シート!C79="","",基本情報入力シート!C79)</f>
        <v/>
      </c>
      <c r="C48" s="901"/>
      <c r="D48" s="901"/>
      <c r="E48" s="901"/>
      <c r="F48" s="901"/>
      <c r="G48" s="901"/>
      <c r="H48" s="901"/>
      <c r="I48" s="902"/>
      <c r="J48" s="418" t="str">
        <f>IF(基本情報入力シート!M79="","",基本情報入力シート!M79)</f>
        <v/>
      </c>
      <c r="K48" s="419" t="str">
        <f>IF(基本情報入力シート!R79="","",基本情報入力シート!R79)</f>
        <v/>
      </c>
      <c r="L48" s="419" t="str">
        <f>IF(基本情報入力シート!W79="","",基本情報入力シート!W79)</f>
        <v/>
      </c>
      <c r="M48" s="418" t="str">
        <f>IF(基本情報入力シート!X79="","",基本情報入力シート!X79)</f>
        <v/>
      </c>
      <c r="N48" s="420" t="str">
        <f>IF(基本情報入力シート!Y79="","",基本情報入力シート!Y79)</f>
        <v/>
      </c>
      <c r="O48" s="442"/>
      <c r="P48" s="446"/>
      <c r="Q48" s="38" t="str">
        <f>IFERROR(ROUNDDOWN(P48*VLOOKUP(N48,【参考】数式用!$V$2:$AA$58,MATCH(O48,【参考】数式用!$X$4:$AA$4)+2,FALSE)*0.5, 0), "")</f>
        <v/>
      </c>
      <c r="R48" s="447"/>
      <c r="S48" s="899"/>
      <c r="T48" s="899"/>
      <c r="U48" s="445"/>
      <c r="V48" s="454"/>
      <c r="W48" s="455"/>
      <c r="X48" s="421" t="str">
        <f>IFERROR(IF(V48="ー", "", ROUNDDOWN(W48*VLOOKUP(N48,【参考】数式用!$V$2:$AG$51,MATCH(V48,【参考】数式用!$AB$4:$AG$4)+6,FALSE)*0.5, 0)), "")</f>
        <v/>
      </c>
      <c r="Y48" s="456"/>
      <c r="Z48" s="455"/>
      <c r="AA48" s="445"/>
      <c r="AB48" s="486" t="e">
        <f>VLOOKUP(N48,【参考】数式用!$A$3:$N$58,14,FALSE)</f>
        <v>#N/A</v>
      </c>
      <c r="AC48" s="486" t="str">
        <f>IFERROR(VLOOKUP(N48,【参考】数式用!$A$3:$N$58,14,FALSE),"")&amp;"_4_5"</f>
        <v>_4_5</v>
      </c>
      <c r="AD48" s="486" t="str">
        <f>IFERROR(VLOOKUP(N48,【参考】数式用!$A$3:$N$58,14,FALSE),"")&amp;"_6"</f>
        <v>_6</v>
      </c>
      <c r="AE48" s="487" t="str">
        <f>IFERROR(VLOOKUP(N48,【参考】数式用!$AI$5:$AJ$51, 2, FALSE), "")</f>
        <v/>
      </c>
      <c r="AF48" s="488" t="str">
        <f t="shared" si="0"/>
        <v/>
      </c>
      <c r="AG48" s="489" t="str">
        <f t="shared" si="1"/>
        <v/>
      </c>
      <c r="AH48" s="490" t="str">
        <f>IFERROR(VLOOKUP(N48,【参考】数式用!$AM$3:$AN$56, 2, FALSE), "")</f>
        <v/>
      </c>
      <c r="AI48" s="415"/>
      <c r="AJ48" s="388"/>
      <c r="AK48" s="388"/>
      <c r="AL48" s="388"/>
      <c r="AM48" s="388"/>
      <c r="AN48" s="388"/>
      <c r="AO48" s="388"/>
      <c r="AP48" s="388"/>
      <c r="AQ48" s="388"/>
    </row>
    <row r="49" spans="1:43" customFormat="1" ht="40.200000000000003" customHeight="1">
      <c r="A49" s="417">
        <v>36</v>
      </c>
      <c r="B49" s="900" t="str">
        <f>IF(基本情報入力シート!C80="","",基本情報入力シート!C80)</f>
        <v/>
      </c>
      <c r="C49" s="901"/>
      <c r="D49" s="901"/>
      <c r="E49" s="901"/>
      <c r="F49" s="901"/>
      <c r="G49" s="901"/>
      <c r="H49" s="901"/>
      <c r="I49" s="902"/>
      <c r="J49" s="418" t="str">
        <f>IF(基本情報入力シート!M80="","",基本情報入力シート!M80)</f>
        <v/>
      </c>
      <c r="K49" s="419" t="str">
        <f>IF(基本情報入力シート!R80="","",基本情報入力シート!R80)</f>
        <v/>
      </c>
      <c r="L49" s="419" t="str">
        <f>IF(基本情報入力シート!W80="","",基本情報入力シート!W80)</f>
        <v/>
      </c>
      <c r="M49" s="418" t="str">
        <f>IF(基本情報入力シート!X80="","",基本情報入力シート!X80)</f>
        <v/>
      </c>
      <c r="N49" s="420" t="str">
        <f>IF(基本情報入力シート!Y80="","",基本情報入力シート!Y80)</f>
        <v/>
      </c>
      <c r="O49" s="442"/>
      <c r="P49" s="446"/>
      <c r="Q49" s="38" t="str">
        <f>IFERROR(ROUNDDOWN(P49*VLOOKUP(N49,【参考】数式用!$V$2:$AA$58,MATCH(O49,【参考】数式用!$X$4:$AA$4)+2,FALSE)*0.5, 0), "")</f>
        <v/>
      </c>
      <c r="R49" s="447"/>
      <c r="S49" s="899"/>
      <c r="T49" s="899"/>
      <c r="U49" s="445"/>
      <c r="V49" s="454"/>
      <c r="W49" s="455"/>
      <c r="X49" s="421" t="str">
        <f>IFERROR(IF(V49="ー", "", ROUNDDOWN(W49*VLOOKUP(N49,【参考】数式用!$V$2:$AG$51,MATCH(V49,【参考】数式用!$AB$4:$AG$4)+6,FALSE)*0.5, 0)), "")</f>
        <v/>
      </c>
      <c r="Y49" s="456"/>
      <c r="Z49" s="455"/>
      <c r="AA49" s="445"/>
      <c r="AB49" s="486" t="e">
        <f>VLOOKUP(N49,【参考】数式用!$A$3:$N$58,14,FALSE)</f>
        <v>#N/A</v>
      </c>
      <c r="AC49" s="486" t="str">
        <f>IFERROR(VLOOKUP(N49,【参考】数式用!$A$3:$N$58,14,FALSE),"")&amp;"_4_5"</f>
        <v>_4_5</v>
      </c>
      <c r="AD49" s="486" t="str">
        <f>IFERROR(VLOOKUP(N49,【参考】数式用!$A$3:$N$58,14,FALSE),"")&amp;"_6"</f>
        <v>_6</v>
      </c>
      <c r="AE49" s="487" t="str">
        <f>IFERROR(VLOOKUP(N49,【参考】数式用!$AI$5:$AJ$51, 2, FALSE), "")</f>
        <v/>
      </c>
      <c r="AF49" s="488" t="str">
        <f t="shared" si="0"/>
        <v/>
      </c>
      <c r="AG49" s="489" t="str">
        <f t="shared" si="1"/>
        <v/>
      </c>
      <c r="AH49" s="490" t="str">
        <f>IFERROR(VLOOKUP(N49,【参考】数式用!$AM$3:$AN$56, 2, FALSE), "")</f>
        <v/>
      </c>
      <c r="AI49" s="415"/>
      <c r="AJ49" s="388"/>
      <c r="AK49" s="388"/>
      <c r="AL49" s="388"/>
      <c r="AM49" s="388"/>
      <c r="AN49" s="388"/>
      <c r="AO49" s="388"/>
      <c r="AP49" s="388"/>
      <c r="AQ49" s="388"/>
    </row>
    <row r="50" spans="1:43" customFormat="1" ht="40.200000000000003" customHeight="1">
      <c r="A50" s="417">
        <v>37</v>
      </c>
      <c r="B50" s="900" t="str">
        <f>IF(基本情報入力シート!C81="","",基本情報入力シート!C81)</f>
        <v/>
      </c>
      <c r="C50" s="901"/>
      <c r="D50" s="901"/>
      <c r="E50" s="901"/>
      <c r="F50" s="901"/>
      <c r="G50" s="901"/>
      <c r="H50" s="901"/>
      <c r="I50" s="902"/>
      <c r="J50" s="418" t="str">
        <f>IF(基本情報入力シート!M81="","",基本情報入力シート!M81)</f>
        <v/>
      </c>
      <c r="K50" s="419" t="str">
        <f>IF(基本情報入力シート!R81="","",基本情報入力シート!R81)</f>
        <v/>
      </c>
      <c r="L50" s="419" t="str">
        <f>IF(基本情報入力シート!W81="","",基本情報入力シート!W81)</f>
        <v/>
      </c>
      <c r="M50" s="418" t="str">
        <f>IF(基本情報入力シート!X81="","",基本情報入力シート!X81)</f>
        <v/>
      </c>
      <c r="N50" s="420" t="str">
        <f>IF(基本情報入力シート!Y81="","",基本情報入力シート!Y81)</f>
        <v/>
      </c>
      <c r="O50" s="442"/>
      <c r="P50" s="446"/>
      <c r="Q50" s="38" t="str">
        <f>IFERROR(ROUNDDOWN(P50*VLOOKUP(N50,【参考】数式用!$V$2:$AA$58,MATCH(O50,【参考】数式用!$X$4:$AA$4)+2,FALSE)*0.5, 0), "")</f>
        <v/>
      </c>
      <c r="R50" s="447"/>
      <c r="S50" s="899"/>
      <c r="T50" s="899"/>
      <c r="U50" s="445"/>
      <c r="V50" s="454"/>
      <c r="W50" s="455"/>
      <c r="X50" s="421" t="str">
        <f>IFERROR(IF(V50="ー", "", ROUNDDOWN(W50*VLOOKUP(N50,【参考】数式用!$V$2:$AG$51,MATCH(V50,【参考】数式用!$AB$4:$AG$4)+6,FALSE)*0.5, 0)), "")</f>
        <v/>
      </c>
      <c r="Y50" s="456"/>
      <c r="Z50" s="455"/>
      <c r="AA50" s="445"/>
      <c r="AB50" s="486" t="e">
        <f>VLOOKUP(N50,【参考】数式用!$A$3:$N$58,14,FALSE)</f>
        <v>#N/A</v>
      </c>
      <c r="AC50" s="486" t="str">
        <f>IFERROR(VLOOKUP(N50,【参考】数式用!$A$3:$N$58,14,FALSE),"")&amp;"_4_5"</f>
        <v>_4_5</v>
      </c>
      <c r="AD50" s="486" t="str">
        <f>IFERROR(VLOOKUP(N50,【参考】数式用!$A$3:$N$58,14,FALSE),"")&amp;"_6"</f>
        <v>_6</v>
      </c>
      <c r="AE50" s="487" t="str">
        <f>IFERROR(VLOOKUP(N50,【参考】数式用!$AI$5:$AJ$51, 2, FALSE), "")</f>
        <v/>
      </c>
      <c r="AF50" s="488" t="str">
        <f t="shared" si="0"/>
        <v/>
      </c>
      <c r="AG50" s="489" t="str">
        <f t="shared" si="1"/>
        <v/>
      </c>
      <c r="AH50" s="490" t="str">
        <f>IFERROR(VLOOKUP(N50,【参考】数式用!$AM$3:$AN$56, 2, FALSE), "")</f>
        <v/>
      </c>
      <c r="AI50" s="415"/>
      <c r="AJ50" s="388"/>
      <c r="AK50" s="388"/>
      <c r="AL50" s="388"/>
      <c r="AM50" s="388"/>
      <c r="AN50" s="388"/>
      <c r="AO50" s="388"/>
      <c r="AP50" s="388"/>
      <c r="AQ50" s="388"/>
    </row>
    <row r="51" spans="1:43" customFormat="1" ht="40.200000000000003" customHeight="1">
      <c r="A51" s="417">
        <v>38</v>
      </c>
      <c r="B51" s="900" t="str">
        <f>IF(基本情報入力シート!C82="","",基本情報入力シート!C82)</f>
        <v/>
      </c>
      <c r="C51" s="901"/>
      <c r="D51" s="901"/>
      <c r="E51" s="901"/>
      <c r="F51" s="901"/>
      <c r="G51" s="901"/>
      <c r="H51" s="901"/>
      <c r="I51" s="902"/>
      <c r="J51" s="418" t="str">
        <f>IF(基本情報入力シート!M82="","",基本情報入力シート!M82)</f>
        <v/>
      </c>
      <c r="K51" s="419" t="str">
        <f>IF(基本情報入力シート!R82="","",基本情報入力シート!R82)</f>
        <v/>
      </c>
      <c r="L51" s="419" t="str">
        <f>IF(基本情報入力シート!W82="","",基本情報入力シート!W82)</f>
        <v/>
      </c>
      <c r="M51" s="418" t="str">
        <f>IF(基本情報入力シート!X82="","",基本情報入力シート!X82)</f>
        <v/>
      </c>
      <c r="N51" s="420" t="str">
        <f>IF(基本情報入力シート!Y82="","",基本情報入力シート!Y82)</f>
        <v/>
      </c>
      <c r="O51" s="442"/>
      <c r="P51" s="446"/>
      <c r="Q51" s="38" t="str">
        <f>IFERROR(ROUNDDOWN(P51*VLOOKUP(N51,【参考】数式用!$V$2:$AA$58,MATCH(O51,【参考】数式用!$X$4:$AA$4)+2,FALSE)*0.5, 0), "")</f>
        <v/>
      </c>
      <c r="R51" s="447"/>
      <c r="S51" s="899"/>
      <c r="T51" s="899"/>
      <c r="U51" s="445"/>
      <c r="V51" s="454"/>
      <c r="W51" s="455"/>
      <c r="X51" s="421" t="str">
        <f>IFERROR(IF(V51="ー", "", ROUNDDOWN(W51*VLOOKUP(N51,【参考】数式用!$V$2:$AG$51,MATCH(V51,【参考】数式用!$AB$4:$AG$4)+6,FALSE)*0.5, 0)), "")</f>
        <v/>
      </c>
      <c r="Y51" s="456"/>
      <c r="Z51" s="455"/>
      <c r="AA51" s="445"/>
      <c r="AB51" s="486" t="e">
        <f>VLOOKUP(N51,【参考】数式用!$A$3:$N$58,14,FALSE)</f>
        <v>#N/A</v>
      </c>
      <c r="AC51" s="486" t="str">
        <f>IFERROR(VLOOKUP(N51,【参考】数式用!$A$3:$N$58,14,FALSE),"")&amp;"_4_5"</f>
        <v>_4_5</v>
      </c>
      <c r="AD51" s="486" t="str">
        <f>IFERROR(VLOOKUP(N51,【参考】数式用!$A$3:$N$58,14,FALSE),"")&amp;"_6"</f>
        <v>_6</v>
      </c>
      <c r="AE51" s="487" t="str">
        <f>IFERROR(VLOOKUP(N51,【参考】数式用!$AI$5:$AJ$51, 2, FALSE), "")</f>
        <v/>
      </c>
      <c r="AF51" s="488" t="str">
        <f t="shared" si="0"/>
        <v/>
      </c>
      <c r="AG51" s="489" t="str">
        <f t="shared" si="1"/>
        <v/>
      </c>
      <c r="AH51" s="490" t="str">
        <f>IFERROR(VLOOKUP(N51,【参考】数式用!$AM$3:$AN$56, 2, FALSE), "")</f>
        <v/>
      </c>
      <c r="AI51" s="415"/>
      <c r="AJ51" s="388"/>
      <c r="AK51" s="388"/>
      <c r="AL51" s="388"/>
      <c r="AM51" s="388"/>
      <c r="AN51" s="388"/>
      <c r="AO51" s="388"/>
      <c r="AP51" s="388"/>
      <c r="AQ51" s="388"/>
    </row>
    <row r="52" spans="1:43" customFormat="1" ht="40.200000000000003" customHeight="1">
      <c r="A52" s="417">
        <v>39</v>
      </c>
      <c r="B52" s="900" t="str">
        <f>IF(基本情報入力シート!C83="","",基本情報入力シート!C83)</f>
        <v/>
      </c>
      <c r="C52" s="901"/>
      <c r="D52" s="901"/>
      <c r="E52" s="901"/>
      <c r="F52" s="901"/>
      <c r="G52" s="901"/>
      <c r="H52" s="901"/>
      <c r="I52" s="902"/>
      <c r="J52" s="418" t="str">
        <f>IF(基本情報入力シート!M83="","",基本情報入力シート!M83)</f>
        <v/>
      </c>
      <c r="K52" s="419" t="str">
        <f>IF(基本情報入力シート!R83="","",基本情報入力シート!R83)</f>
        <v/>
      </c>
      <c r="L52" s="419" t="str">
        <f>IF(基本情報入力シート!W83="","",基本情報入力シート!W83)</f>
        <v/>
      </c>
      <c r="M52" s="418" t="str">
        <f>IF(基本情報入力シート!X83="","",基本情報入力シート!X83)</f>
        <v/>
      </c>
      <c r="N52" s="420" t="str">
        <f>IF(基本情報入力シート!Y83="","",基本情報入力シート!Y83)</f>
        <v/>
      </c>
      <c r="O52" s="442"/>
      <c r="P52" s="446"/>
      <c r="Q52" s="38" t="str">
        <f>IFERROR(ROUNDDOWN(P52*VLOOKUP(N52,【参考】数式用!$V$2:$AA$58,MATCH(O52,【参考】数式用!$X$4:$AA$4)+2,FALSE)*0.5, 0), "")</f>
        <v/>
      </c>
      <c r="R52" s="447"/>
      <c r="S52" s="899"/>
      <c r="T52" s="899"/>
      <c r="U52" s="445"/>
      <c r="V52" s="454"/>
      <c r="W52" s="455"/>
      <c r="X52" s="421" t="str">
        <f>IFERROR(IF(V52="ー", "", ROUNDDOWN(W52*VLOOKUP(N52,【参考】数式用!$V$2:$AG$51,MATCH(V52,【参考】数式用!$AB$4:$AG$4)+6,FALSE)*0.5, 0)), "")</f>
        <v/>
      </c>
      <c r="Y52" s="456"/>
      <c r="Z52" s="455"/>
      <c r="AA52" s="445"/>
      <c r="AB52" s="486" t="e">
        <f>VLOOKUP(N52,【参考】数式用!$A$3:$N$58,14,FALSE)</f>
        <v>#N/A</v>
      </c>
      <c r="AC52" s="486" t="str">
        <f>IFERROR(VLOOKUP(N52,【参考】数式用!$A$3:$N$58,14,FALSE),"")&amp;"_4_5"</f>
        <v>_4_5</v>
      </c>
      <c r="AD52" s="486" t="str">
        <f>IFERROR(VLOOKUP(N52,【参考】数式用!$A$3:$N$58,14,FALSE),"")&amp;"_6"</f>
        <v>_6</v>
      </c>
      <c r="AE52" s="487" t="str">
        <f>IFERROR(VLOOKUP(N52,【参考】数式用!$AI$5:$AJ$51, 2, FALSE), "")</f>
        <v/>
      </c>
      <c r="AF52" s="488" t="str">
        <f t="shared" si="0"/>
        <v/>
      </c>
      <c r="AG52" s="489" t="str">
        <f t="shared" si="1"/>
        <v/>
      </c>
      <c r="AH52" s="490" t="str">
        <f>IFERROR(VLOOKUP(N52,【参考】数式用!$AM$3:$AN$56, 2, FALSE), "")</f>
        <v/>
      </c>
      <c r="AI52" s="415"/>
      <c r="AJ52" s="388"/>
      <c r="AK52" s="388"/>
      <c r="AL52" s="388"/>
      <c r="AM52" s="388"/>
      <c r="AN52" s="388"/>
      <c r="AO52" s="388"/>
      <c r="AP52" s="388"/>
      <c r="AQ52" s="388"/>
    </row>
    <row r="53" spans="1:43" customFormat="1" ht="40.200000000000003" customHeight="1">
      <c r="A53" s="417">
        <v>40</v>
      </c>
      <c r="B53" s="900" t="str">
        <f>IF(基本情報入力シート!C84="","",基本情報入力シート!C84)</f>
        <v/>
      </c>
      <c r="C53" s="901"/>
      <c r="D53" s="901"/>
      <c r="E53" s="901"/>
      <c r="F53" s="901"/>
      <c r="G53" s="901"/>
      <c r="H53" s="901"/>
      <c r="I53" s="902"/>
      <c r="J53" s="418" t="str">
        <f>IF(基本情報入力シート!M84="","",基本情報入力シート!M84)</f>
        <v/>
      </c>
      <c r="K53" s="419" t="str">
        <f>IF(基本情報入力シート!R84="","",基本情報入力シート!R84)</f>
        <v/>
      </c>
      <c r="L53" s="419" t="str">
        <f>IF(基本情報入力シート!W84="","",基本情報入力シート!W84)</f>
        <v/>
      </c>
      <c r="M53" s="418" t="str">
        <f>IF(基本情報入力シート!X84="","",基本情報入力シート!X84)</f>
        <v/>
      </c>
      <c r="N53" s="420" t="str">
        <f>IF(基本情報入力シート!Y84="","",基本情報入力シート!Y84)</f>
        <v/>
      </c>
      <c r="O53" s="442"/>
      <c r="P53" s="446"/>
      <c r="Q53" s="38" t="str">
        <f>IFERROR(ROUNDDOWN(P53*VLOOKUP(N53,【参考】数式用!$V$2:$AA$58,MATCH(O53,【参考】数式用!$X$4:$AA$4)+2,FALSE)*0.5, 0), "")</f>
        <v/>
      </c>
      <c r="R53" s="447"/>
      <c r="S53" s="899"/>
      <c r="T53" s="899"/>
      <c r="U53" s="445"/>
      <c r="V53" s="454"/>
      <c r="W53" s="455"/>
      <c r="X53" s="421" t="str">
        <f>IFERROR(IF(V53="ー", "", ROUNDDOWN(W53*VLOOKUP(N53,【参考】数式用!$V$2:$AG$51,MATCH(V53,【参考】数式用!$AB$4:$AG$4)+6,FALSE)*0.5, 0)), "")</f>
        <v/>
      </c>
      <c r="Y53" s="456"/>
      <c r="Z53" s="455"/>
      <c r="AA53" s="445"/>
      <c r="AB53" s="486" t="e">
        <f>VLOOKUP(N53,【参考】数式用!$A$3:$N$58,14,FALSE)</f>
        <v>#N/A</v>
      </c>
      <c r="AC53" s="486" t="str">
        <f>IFERROR(VLOOKUP(N53,【参考】数式用!$A$3:$N$58,14,FALSE),"")&amp;"_4_5"</f>
        <v>_4_5</v>
      </c>
      <c r="AD53" s="486" t="str">
        <f>IFERROR(VLOOKUP(N53,【参考】数式用!$A$3:$N$58,14,FALSE),"")&amp;"_6"</f>
        <v>_6</v>
      </c>
      <c r="AE53" s="487" t="str">
        <f>IFERROR(VLOOKUP(N53,【参考】数式用!$AI$5:$AJ$51, 2, FALSE), "")</f>
        <v/>
      </c>
      <c r="AF53" s="488" t="str">
        <f t="shared" si="0"/>
        <v/>
      </c>
      <c r="AG53" s="489" t="str">
        <f t="shared" si="1"/>
        <v/>
      </c>
      <c r="AH53" s="490" t="str">
        <f>IFERROR(VLOOKUP(N53,【参考】数式用!$AM$3:$AN$56, 2, FALSE), "")</f>
        <v/>
      </c>
      <c r="AI53" s="415"/>
      <c r="AJ53" s="388"/>
      <c r="AK53" s="388"/>
      <c r="AL53" s="388"/>
      <c r="AM53" s="388"/>
      <c r="AN53" s="388"/>
      <c r="AO53" s="388"/>
      <c r="AP53" s="388"/>
      <c r="AQ53" s="388"/>
    </row>
    <row r="54" spans="1:43" customFormat="1" ht="40.200000000000003" customHeight="1">
      <c r="A54" s="417">
        <v>41</v>
      </c>
      <c r="B54" s="900" t="str">
        <f>IF(基本情報入力シート!C85="","",基本情報入力シート!C85)</f>
        <v/>
      </c>
      <c r="C54" s="901"/>
      <c r="D54" s="901"/>
      <c r="E54" s="901"/>
      <c r="F54" s="901"/>
      <c r="G54" s="901"/>
      <c r="H54" s="901"/>
      <c r="I54" s="902"/>
      <c r="J54" s="418" t="str">
        <f>IF(基本情報入力シート!M85="","",基本情報入力シート!M85)</f>
        <v/>
      </c>
      <c r="K54" s="419" t="str">
        <f>IF(基本情報入力シート!R85="","",基本情報入力シート!R85)</f>
        <v/>
      </c>
      <c r="L54" s="419" t="str">
        <f>IF(基本情報入力シート!W85="","",基本情報入力シート!W85)</f>
        <v/>
      </c>
      <c r="M54" s="418" t="str">
        <f>IF(基本情報入力シート!X85="","",基本情報入力シート!X85)</f>
        <v/>
      </c>
      <c r="N54" s="420" t="str">
        <f>IF(基本情報入力シート!Y85="","",基本情報入力シート!Y85)</f>
        <v/>
      </c>
      <c r="O54" s="442"/>
      <c r="P54" s="446"/>
      <c r="Q54" s="38" t="str">
        <f>IFERROR(ROUNDDOWN(P54*VLOOKUP(N54,【参考】数式用!$V$2:$AA$58,MATCH(O54,【参考】数式用!$X$4:$AA$4)+2,FALSE)*0.5, 0), "")</f>
        <v/>
      </c>
      <c r="R54" s="447"/>
      <c r="S54" s="899"/>
      <c r="T54" s="899"/>
      <c r="U54" s="445"/>
      <c r="V54" s="454"/>
      <c r="W54" s="455"/>
      <c r="X54" s="421" t="str">
        <f>IFERROR(IF(V54="ー", "", ROUNDDOWN(W54*VLOOKUP(N54,【参考】数式用!$V$2:$AG$51,MATCH(V54,【参考】数式用!$AB$4:$AG$4)+6,FALSE)*0.5, 0)), "")</f>
        <v/>
      </c>
      <c r="Y54" s="456"/>
      <c r="Z54" s="455"/>
      <c r="AA54" s="445"/>
      <c r="AB54" s="486" t="e">
        <f>VLOOKUP(N54,【参考】数式用!$A$3:$N$58,14,FALSE)</f>
        <v>#N/A</v>
      </c>
      <c r="AC54" s="486" t="str">
        <f>IFERROR(VLOOKUP(N54,【参考】数式用!$A$3:$N$58,14,FALSE),"")&amp;"_4_5"</f>
        <v>_4_5</v>
      </c>
      <c r="AD54" s="486" t="str">
        <f>IFERROR(VLOOKUP(N54,【参考】数式用!$A$3:$N$58,14,FALSE),"")&amp;"_6"</f>
        <v>_6</v>
      </c>
      <c r="AE54" s="487" t="str">
        <f>IFERROR(VLOOKUP(N54,【参考】数式用!$AI$5:$AJ$51, 2, FALSE), "")</f>
        <v/>
      </c>
      <c r="AF54" s="488" t="str">
        <f t="shared" si="0"/>
        <v/>
      </c>
      <c r="AG54" s="489" t="str">
        <f t="shared" si="1"/>
        <v/>
      </c>
      <c r="AH54" s="490" t="str">
        <f>IFERROR(VLOOKUP(N54,【参考】数式用!$AM$3:$AN$56, 2, FALSE), "")</f>
        <v/>
      </c>
      <c r="AI54" s="415"/>
      <c r="AJ54" s="388"/>
      <c r="AK54" s="388"/>
      <c r="AL54" s="388"/>
      <c r="AM54" s="388"/>
      <c r="AN54" s="388"/>
      <c r="AO54" s="388"/>
      <c r="AP54" s="388"/>
      <c r="AQ54" s="388"/>
    </row>
    <row r="55" spans="1:43" customFormat="1" ht="40.200000000000003" customHeight="1">
      <c r="A55" s="417">
        <v>42</v>
      </c>
      <c r="B55" s="900" t="str">
        <f>IF(基本情報入力シート!C86="","",基本情報入力シート!C86)</f>
        <v/>
      </c>
      <c r="C55" s="901"/>
      <c r="D55" s="901"/>
      <c r="E55" s="901"/>
      <c r="F55" s="901"/>
      <c r="G55" s="901"/>
      <c r="H55" s="901"/>
      <c r="I55" s="902"/>
      <c r="J55" s="418" t="str">
        <f>IF(基本情報入力シート!M86="","",基本情報入力シート!M86)</f>
        <v/>
      </c>
      <c r="K55" s="419" t="str">
        <f>IF(基本情報入力シート!R86="","",基本情報入力シート!R86)</f>
        <v/>
      </c>
      <c r="L55" s="419" t="str">
        <f>IF(基本情報入力シート!W86="","",基本情報入力シート!W86)</f>
        <v/>
      </c>
      <c r="M55" s="418" t="str">
        <f>IF(基本情報入力シート!X86="","",基本情報入力シート!X86)</f>
        <v/>
      </c>
      <c r="N55" s="420" t="str">
        <f>IF(基本情報入力シート!Y86="","",基本情報入力シート!Y86)</f>
        <v/>
      </c>
      <c r="O55" s="442"/>
      <c r="P55" s="446"/>
      <c r="Q55" s="38" t="str">
        <f>IFERROR(ROUNDDOWN(P55*VLOOKUP(N55,【参考】数式用!$V$2:$AA$58,MATCH(O55,【参考】数式用!$X$4:$AA$4)+2,FALSE)*0.5, 0), "")</f>
        <v/>
      </c>
      <c r="R55" s="447"/>
      <c r="S55" s="899"/>
      <c r="T55" s="899"/>
      <c r="U55" s="445"/>
      <c r="V55" s="454"/>
      <c r="W55" s="455"/>
      <c r="X55" s="421" t="str">
        <f>IFERROR(IF(V55="ー", "", ROUNDDOWN(W55*VLOOKUP(N55,【参考】数式用!$V$2:$AG$51,MATCH(V55,【参考】数式用!$AB$4:$AG$4)+6,FALSE)*0.5, 0)), "")</f>
        <v/>
      </c>
      <c r="Y55" s="456"/>
      <c r="Z55" s="455"/>
      <c r="AA55" s="445"/>
      <c r="AB55" s="486" t="e">
        <f>VLOOKUP(N55,【参考】数式用!$A$3:$N$58,14,FALSE)</f>
        <v>#N/A</v>
      </c>
      <c r="AC55" s="486" t="str">
        <f>IFERROR(VLOOKUP(N55,【参考】数式用!$A$3:$N$58,14,FALSE),"")&amp;"_4_5"</f>
        <v>_4_5</v>
      </c>
      <c r="AD55" s="486" t="str">
        <f>IFERROR(VLOOKUP(N55,【参考】数式用!$A$3:$N$58,14,FALSE),"")&amp;"_6"</f>
        <v>_6</v>
      </c>
      <c r="AE55" s="487" t="str">
        <f>IFERROR(VLOOKUP(N55,【参考】数式用!$AI$5:$AJ$51, 2, FALSE), "")</f>
        <v/>
      </c>
      <c r="AF55" s="488" t="str">
        <f t="shared" si="0"/>
        <v/>
      </c>
      <c r="AG55" s="489" t="str">
        <f t="shared" si="1"/>
        <v/>
      </c>
      <c r="AH55" s="490" t="str">
        <f>IFERROR(VLOOKUP(N55,【参考】数式用!$AM$3:$AN$56, 2, FALSE), "")</f>
        <v/>
      </c>
      <c r="AI55" s="415"/>
      <c r="AJ55" s="388"/>
      <c r="AK55" s="388"/>
      <c r="AL55" s="388"/>
      <c r="AM55" s="388"/>
      <c r="AN55" s="388"/>
      <c r="AO55" s="388"/>
      <c r="AP55" s="388"/>
      <c r="AQ55" s="388"/>
    </row>
    <row r="56" spans="1:43" customFormat="1" ht="40.200000000000003" customHeight="1">
      <c r="A56" s="417">
        <v>43</v>
      </c>
      <c r="B56" s="900" t="str">
        <f>IF(基本情報入力シート!C87="","",基本情報入力シート!C87)</f>
        <v/>
      </c>
      <c r="C56" s="901"/>
      <c r="D56" s="901"/>
      <c r="E56" s="901"/>
      <c r="F56" s="901"/>
      <c r="G56" s="901"/>
      <c r="H56" s="901"/>
      <c r="I56" s="902"/>
      <c r="J56" s="418" t="str">
        <f>IF(基本情報入力シート!M87="","",基本情報入力シート!M87)</f>
        <v/>
      </c>
      <c r="K56" s="419" t="str">
        <f>IF(基本情報入力シート!R87="","",基本情報入力シート!R87)</f>
        <v/>
      </c>
      <c r="L56" s="419" t="str">
        <f>IF(基本情報入力シート!W87="","",基本情報入力シート!W87)</f>
        <v/>
      </c>
      <c r="M56" s="418" t="str">
        <f>IF(基本情報入力シート!X87="","",基本情報入力シート!X87)</f>
        <v/>
      </c>
      <c r="N56" s="420" t="str">
        <f>IF(基本情報入力シート!Y87="","",基本情報入力シート!Y87)</f>
        <v/>
      </c>
      <c r="O56" s="442"/>
      <c r="P56" s="446"/>
      <c r="Q56" s="38" t="str">
        <f>IFERROR(ROUNDDOWN(P56*VLOOKUP(N56,【参考】数式用!$V$2:$AA$58,MATCH(O56,【参考】数式用!$X$4:$AA$4)+2,FALSE)*0.5, 0), "")</f>
        <v/>
      </c>
      <c r="R56" s="447"/>
      <c r="S56" s="899"/>
      <c r="T56" s="899"/>
      <c r="U56" s="445"/>
      <c r="V56" s="454"/>
      <c r="W56" s="455"/>
      <c r="X56" s="421" t="str">
        <f>IFERROR(IF(V56="ー", "", ROUNDDOWN(W56*VLOOKUP(N56,【参考】数式用!$V$2:$AG$51,MATCH(V56,【参考】数式用!$AB$4:$AG$4)+6,FALSE)*0.5, 0)), "")</f>
        <v/>
      </c>
      <c r="Y56" s="456"/>
      <c r="Z56" s="455"/>
      <c r="AA56" s="445"/>
      <c r="AB56" s="486" t="e">
        <f>VLOOKUP(N56,【参考】数式用!$A$3:$N$58,14,FALSE)</f>
        <v>#N/A</v>
      </c>
      <c r="AC56" s="486" t="str">
        <f>IFERROR(VLOOKUP(N56,【参考】数式用!$A$3:$N$58,14,FALSE),"")&amp;"_4_5"</f>
        <v>_4_5</v>
      </c>
      <c r="AD56" s="486" t="str">
        <f>IFERROR(VLOOKUP(N56,【参考】数式用!$A$3:$N$58,14,FALSE),"")&amp;"_6"</f>
        <v>_6</v>
      </c>
      <c r="AE56" s="487" t="str">
        <f>IFERROR(VLOOKUP(N56,【参考】数式用!$AI$5:$AJ$51, 2, FALSE), "")</f>
        <v/>
      </c>
      <c r="AF56" s="488" t="str">
        <f t="shared" si="0"/>
        <v/>
      </c>
      <c r="AG56" s="489" t="str">
        <f t="shared" si="1"/>
        <v/>
      </c>
      <c r="AH56" s="490" t="str">
        <f>IFERROR(VLOOKUP(N56,【参考】数式用!$AM$3:$AN$56, 2, FALSE), "")</f>
        <v/>
      </c>
      <c r="AI56" s="415"/>
      <c r="AJ56" s="388"/>
      <c r="AK56" s="388"/>
      <c r="AL56" s="388"/>
      <c r="AM56" s="388"/>
      <c r="AN56" s="388"/>
      <c r="AO56" s="388"/>
      <c r="AP56" s="388"/>
      <c r="AQ56" s="388"/>
    </row>
    <row r="57" spans="1:43" customFormat="1" ht="40.200000000000003" customHeight="1">
      <c r="A57" s="417">
        <v>44</v>
      </c>
      <c r="B57" s="900" t="str">
        <f>IF(基本情報入力シート!C88="","",基本情報入力シート!C88)</f>
        <v/>
      </c>
      <c r="C57" s="901"/>
      <c r="D57" s="901"/>
      <c r="E57" s="901"/>
      <c r="F57" s="901"/>
      <c r="G57" s="901"/>
      <c r="H57" s="901"/>
      <c r="I57" s="902"/>
      <c r="J57" s="418" t="str">
        <f>IF(基本情報入力シート!M88="","",基本情報入力シート!M88)</f>
        <v/>
      </c>
      <c r="K57" s="419" t="str">
        <f>IF(基本情報入力シート!R88="","",基本情報入力シート!R88)</f>
        <v/>
      </c>
      <c r="L57" s="419" t="str">
        <f>IF(基本情報入力シート!W88="","",基本情報入力シート!W88)</f>
        <v/>
      </c>
      <c r="M57" s="418" t="str">
        <f>IF(基本情報入力シート!X88="","",基本情報入力シート!X88)</f>
        <v/>
      </c>
      <c r="N57" s="420" t="str">
        <f>IF(基本情報入力シート!Y88="","",基本情報入力シート!Y88)</f>
        <v/>
      </c>
      <c r="O57" s="442"/>
      <c r="P57" s="446"/>
      <c r="Q57" s="38" t="str">
        <f>IFERROR(ROUNDDOWN(P57*VLOOKUP(N57,【参考】数式用!$V$2:$AA$58,MATCH(O57,【参考】数式用!$X$4:$AA$4)+2,FALSE)*0.5, 0), "")</f>
        <v/>
      </c>
      <c r="R57" s="447"/>
      <c r="S57" s="899"/>
      <c r="T57" s="899"/>
      <c r="U57" s="445"/>
      <c r="V57" s="454"/>
      <c r="W57" s="455"/>
      <c r="X57" s="421" t="str">
        <f>IFERROR(IF(V57="ー", "", ROUNDDOWN(W57*VLOOKUP(N57,【参考】数式用!$V$2:$AG$51,MATCH(V57,【参考】数式用!$AB$4:$AG$4)+6,FALSE)*0.5, 0)), "")</f>
        <v/>
      </c>
      <c r="Y57" s="456"/>
      <c r="Z57" s="455"/>
      <c r="AA57" s="445"/>
      <c r="AB57" s="486" t="e">
        <f>VLOOKUP(N57,【参考】数式用!$A$3:$N$58,14,FALSE)</f>
        <v>#N/A</v>
      </c>
      <c r="AC57" s="486" t="str">
        <f>IFERROR(VLOOKUP(N57,【参考】数式用!$A$3:$N$58,14,FALSE),"")&amp;"_4_5"</f>
        <v>_4_5</v>
      </c>
      <c r="AD57" s="486" t="str">
        <f>IFERROR(VLOOKUP(N57,【参考】数式用!$A$3:$N$58,14,FALSE),"")&amp;"_6"</f>
        <v>_6</v>
      </c>
      <c r="AE57" s="487" t="str">
        <f>IFERROR(VLOOKUP(N57,【参考】数式用!$AI$5:$AJ$51, 2, FALSE), "")</f>
        <v/>
      </c>
      <c r="AF57" s="488" t="str">
        <f t="shared" si="0"/>
        <v/>
      </c>
      <c r="AG57" s="489" t="str">
        <f t="shared" si="1"/>
        <v/>
      </c>
      <c r="AH57" s="490" t="str">
        <f>IFERROR(VLOOKUP(N57,【参考】数式用!$AM$3:$AN$56, 2, FALSE), "")</f>
        <v/>
      </c>
      <c r="AI57" s="415"/>
      <c r="AJ57" s="388"/>
      <c r="AK57" s="388"/>
      <c r="AL57" s="388"/>
      <c r="AM57" s="388"/>
      <c r="AN57" s="388"/>
      <c r="AO57" s="388"/>
      <c r="AP57" s="388"/>
      <c r="AQ57" s="388"/>
    </row>
    <row r="58" spans="1:43" customFormat="1" ht="40.200000000000003" customHeight="1">
      <c r="A58" s="417">
        <v>45</v>
      </c>
      <c r="B58" s="900" t="str">
        <f>IF(基本情報入力シート!C89="","",基本情報入力シート!C89)</f>
        <v/>
      </c>
      <c r="C58" s="901"/>
      <c r="D58" s="901"/>
      <c r="E58" s="901"/>
      <c r="F58" s="901"/>
      <c r="G58" s="901"/>
      <c r="H58" s="901"/>
      <c r="I58" s="902"/>
      <c r="J58" s="418" t="str">
        <f>IF(基本情報入力シート!M89="","",基本情報入力シート!M89)</f>
        <v/>
      </c>
      <c r="K58" s="419" t="str">
        <f>IF(基本情報入力シート!R89="","",基本情報入力シート!R89)</f>
        <v/>
      </c>
      <c r="L58" s="419" t="str">
        <f>IF(基本情報入力シート!W89="","",基本情報入力シート!W89)</f>
        <v/>
      </c>
      <c r="M58" s="418" t="str">
        <f>IF(基本情報入力シート!X89="","",基本情報入力シート!X89)</f>
        <v/>
      </c>
      <c r="N58" s="420" t="str">
        <f>IF(基本情報入力シート!Y89="","",基本情報入力シート!Y89)</f>
        <v/>
      </c>
      <c r="O58" s="442"/>
      <c r="P58" s="446"/>
      <c r="Q58" s="38" t="str">
        <f>IFERROR(ROUNDDOWN(P58*VLOOKUP(N58,【参考】数式用!$V$2:$AA$58,MATCH(O58,【参考】数式用!$X$4:$AA$4)+2,FALSE)*0.5, 0), "")</f>
        <v/>
      </c>
      <c r="R58" s="447"/>
      <c r="S58" s="899"/>
      <c r="T58" s="899"/>
      <c r="U58" s="445"/>
      <c r="V58" s="454"/>
      <c r="W58" s="455"/>
      <c r="X58" s="421" t="str">
        <f>IFERROR(IF(V58="ー", "", ROUNDDOWN(W58*VLOOKUP(N58,【参考】数式用!$V$2:$AG$51,MATCH(V58,【参考】数式用!$AB$4:$AG$4)+6,FALSE)*0.5, 0)), "")</f>
        <v/>
      </c>
      <c r="Y58" s="456"/>
      <c r="Z58" s="455"/>
      <c r="AA58" s="445"/>
      <c r="AB58" s="486" t="e">
        <f>VLOOKUP(N58,【参考】数式用!$A$3:$N$58,14,FALSE)</f>
        <v>#N/A</v>
      </c>
      <c r="AC58" s="486" t="str">
        <f>IFERROR(VLOOKUP(N58,【参考】数式用!$A$3:$N$58,14,FALSE),"")&amp;"_4_5"</f>
        <v>_4_5</v>
      </c>
      <c r="AD58" s="486" t="str">
        <f>IFERROR(VLOOKUP(N58,【参考】数式用!$A$3:$N$58,14,FALSE),"")&amp;"_6"</f>
        <v>_6</v>
      </c>
      <c r="AE58" s="487" t="str">
        <f>IFERROR(VLOOKUP(N58,【参考】数式用!$AI$5:$AJ$51, 2, FALSE), "")</f>
        <v/>
      </c>
      <c r="AF58" s="488" t="str">
        <f t="shared" si="0"/>
        <v/>
      </c>
      <c r="AG58" s="489" t="str">
        <f t="shared" si="1"/>
        <v/>
      </c>
      <c r="AH58" s="490" t="str">
        <f>IFERROR(VLOOKUP(N58,【参考】数式用!$AM$3:$AN$56, 2, FALSE), "")</f>
        <v/>
      </c>
      <c r="AI58" s="415"/>
      <c r="AJ58" s="388"/>
      <c r="AK58" s="388"/>
      <c r="AL58" s="388"/>
      <c r="AM58" s="388"/>
      <c r="AN58" s="388"/>
      <c r="AO58" s="388"/>
      <c r="AP58" s="388"/>
      <c r="AQ58" s="388"/>
    </row>
    <row r="59" spans="1:43" customFormat="1" ht="40.200000000000003" customHeight="1">
      <c r="A59" s="417">
        <v>46</v>
      </c>
      <c r="B59" s="900" t="str">
        <f>IF(基本情報入力シート!C90="","",基本情報入力シート!C90)</f>
        <v/>
      </c>
      <c r="C59" s="901"/>
      <c r="D59" s="901"/>
      <c r="E59" s="901"/>
      <c r="F59" s="901"/>
      <c r="G59" s="901"/>
      <c r="H59" s="901"/>
      <c r="I59" s="902"/>
      <c r="J59" s="418" t="str">
        <f>IF(基本情報入力シート!M90="","",基本情報入力シート!M90)</f>
        <v/>
      </c>
      <c r="K59" s="419" t="str">
        <f>IF(基本情報入力シート!R90="","",基本情報入力シート!R90)</f>
        <v/>
      </c>
      <c r="L59" s="419" t="str">
        <f>IF(基本情報入力シート!W90="","",基本情報入力シート!W90)</f>
        <v/>
      </c>
      <c r="M59" s="418" t="str">
        <f>IF(基本情報入力シート!X90="","",基本情報入力シート!X90)</f>
        <v/>
      </c>
      <c r="N59" s="420" t="str">
        <f>IF(基本情報入力シート!Y90="","",基本情報入力シート!Y90)</f>
        <v/>
      </c>
      <c r="O59" s="442"/>
      <c r="P59" s="446"/>
      <c r="Q59" s="38" t="str">
        <f>IFERROR(ROUNDDOWN(P59*VLOOKUP(N59,【参考】数式用!$V$2:$AA$58,MATCH(O59,【参考】数式用!$X$4:$AA$4)+2,FALSE)*0.5, 0), "")</f>
        <v/>
      </c>
      <c r="R59" s="447"/>
      <c r="S59" s="899"/>
      <c r="T59" s="899"/>
      <c r="U59" s="445"/>
      <c r="V59" s="454"/>
      <c r="W59" s="455"/>
      <c r="X59" s="421" t="str">
        <f>IFERROR(IF(V59="ー", "", ROUNDDOWN(W59*VLOOKUP(N59,【参考】数式用!$V$2:$AG$51,MATCH(V59,【参考】数式用!$AB$4:$AG$4)+6,FALSE)*0.5, 0)), "")</f>
        <v/>
      </c>
      <c r="Y59" s="456"/>
      <c r="Z59" s="455"/>
      <c r="AA59" s="445"/>
      <c r="AB59" s="486" t="e">
        <f>VLOOKUP(N59,【参考】数式用!$A$3:$N$58,14,FALSE)</f>
        <v>#N/A</v>
      </c>
      <c r="AC59" s="486" t="str">
        <f>IFERROR(VLOOKUP(N59,【参考】数式用!$A$3:$N$58,14,FALSE),"")&amp;"_4_5"</f>
        <v>_4_5</v>
      </c>
      <c r="AD59" s="486" t="str">
        <f>IFERROR(VLOOKUP(N59,【参考】数式用!$A$3:$N$58,14,FALSE),"")&amp;"_6"</f>
        <v>_6</v>
      </c>
      <c r="AE59" s="487" t="str">
        <f>IFERROR(VLOOKUP(N59,【参考】数式用!$AI$5:$AJ$51, 2, FALSE), "")</f>
        <v/>
      </c>
      <c r="AF59" s="488" t="str">
        <f t="shared" si="0"/>
        <v/>
      </c>
      <c r="AG59" s="489" t="str">
        <f t="shared" si="1"/>
        <v/>
      </c>
      <c r="AH59" s="490" t="str">
        <f>IFERROR(VLOOKUP(N59,【参考】数式用!$AM$3:$AN$56, 2, FALSE), "")</f>
        <v/>
      </c>
      <c r="AI59" s="415"/>
      <c r="AJ59" s="388"/>
      <c r="AK59" s="388"/>
      <c r="AL59" s="388"/>
      <c r="AM59" s="388"/>
      <c r="AN59" s="388"/>
      <c r="AO59" s="388"/>
      <c r="AP59" s="388"/>
      <c r="AQ59" s="388"/>
    </row>
    <row r="60" spans="1:43" customFormat="1" ht="40.200000000000003" customHeight="1">
      <c r="A60" s="417">
        <v>47</v>
      </c>
      <c r="B60" s="900" t="str">
        <f>IF(基本情報入力シート!C91="","",基本情報入力シート!C91)</f>
        <v/>
      </c>
      <c r="C60" s="901"/>
      <c r="D60" s="901"/>
      <c r="E60" s="901"/>
      <c r="F60" s="901"/>
      <c r="G60" s="901"/>
      <c r="H60" s="901"/>
      <c r="I60" s="902"/>
      <c r="J60" s="418" t="str">
        <f>IF(基本情報入力シート!M91="","",基本情報入力シート!M91)</f>
        <v/>
      </c>
      <c r="K60" s="419" t="str">
        <f>IF(基本情報入力シート!R91="","",基本情報入力シート!R91)</f>
        <v/>
      </c>
      <c r="L60" s="419" t="str">
        <f>IF(基本情報入力シート!W91="","",基本情報入力シート!W91)</f>
        <v/>
      </c>
      <c r="M60" s="418" t="str">
        <f>IF(基本情報入力シート!X91="","",基本情報入力シート!X91)</f>
        <v/>
      </c>
      <c r="N60" s="420" t="str">
        <f>IF(基本情報入力シート!Y91="","",基本情報入力シート!Y91)</f>
        <v/>
      </c>
      <c r="O60" s="442"/>
      <c r="P60" s="446"/>
      <c r="Q60" s="38" t="str">
        <f>IFERROR(ROUNDDOWN(P60*VLOOKUP(N60,【参考】数式用!$V$2:$AA$58,MATCH(O60,【参考】数式用!$X$4:$AA$4)+2,FALSE)*0.5, 0), "")</f>
        <v/>
      </c>
      <c r="R60" s="447"/>
      <c r="S60" s="899"/>
      <c r="T60" s="899"/>
      <c r="U60" s="445"/>
      <c r="V60" s="454"/>
      <c r="W60" s="455"/>
      <c r="X60" s="421" t="str">
        <f>IFERROR(IF(V60="ー", "", ROUNDDOWN(W60*VLOOKUP(N60,【参考】数式用!$V$2:$AG$51,MATCH(V60,【参考】数式用!$AB$4:$AG$4)+6,FALSE)*0.5, 0)), "")</f>
        <v/>
      </c>
      <c r="Y60" s="456"/>
      <c r="Z60" s="455"/>
      <c r="AA60" s="445"/>
      <c r="AB60" s="486" t="e">
        <f>VLOOKUP(N60,【参考】数式用!$A$3:$N$58,14,FALSE)</f>
        <v>#N/A</v>
      </c>
      <c r="AC60" s="486" t="str">
        <f>IFERROR(VLOOKUP(N60,【参考】数式用!$A$3:$N$58,14,FALSE),"")&amp;"_4_5"</f>
        <v>_4_5</v>
      </c>
      <c r="AD60" s="486" t="str">
        <f>IFERROR(VLOOKUP(N60,【参考】数式用!$A$3:$N$58,14,FALSE),"")&amp;"_6"</f>
        <v>_6</v>
      </c>
      <c r="AE60" s="487" t="str">
        <f>IFERROR(VLOOKUP(N60,【参考】数式用!$AI$5:$AJ$51, 2, FALSE), "")</f>
        <v/>
      </c>
      <c r="AF60" s="488" t="str">
        <f t="shared" si="0"/>
        <v/>
      </c>
      <c r="AG60" s="489" t="str">
        <f t="shared" si="1"/>
        <v/>
      </c>
      <c r="AH60" s="490" t="str">
        <f>IFERROR(VLOOKUP(N60,【参考】数式用!$AM$3:$AN$56, 2, FALSE), "")</f>
        <v/>
      </c>
      <c r="AI60" s="415"/>
      <c r="AJ60" s="388"/>
      <c r="AK60" s="388"/>
      <c r="AL60" s="388"/>
      <c r="AM60" s="388"/>
      <c r="AN60" s="388"/>
      <c r="AO60" s="388"/>
      <c r="AP60" s="388"/>
      <c r="AQ60" s="388"/>
    </row>
    <row r="61" spans="1:43" customFormat="1" ht="40.200000000000003" customHeight="1">
      <c r="A61" s="417">
        <v>48</v>
      </c>
      <c r="B61" s="900" t="str">
        <f>IF(基本情報入力シート!C92="","",基本情報入力シート!C92)</f>
        <v/>
      </c>
      <c r="C61" s="901"/>
      <c r="D61" s="901"/>
      <c r="E61" s="901"/>
      <c r="F61" s="901"/>
      <c r="G61" s="901"/>
      <c r="H61" s="901"/>
      <c r="I61" s="902"/>
      <c r="J61" s="418" t="str">
        <f>IF(基本情報入力シート!M92="","",基本情報入力シート!M92)</f>
        <v/>
      </c>
      <c r="K61" s="419" t="str">
        <f>IF(基本情報入力シート!R92="","",基本情報入力シート!R92)</f>
        <v/>
      </c>
      <c r="L61" s="419" t="str">
        <f>IF(基本情報入力シート!W92="","",基本情報入力シート!W92)</f>
        <v/>
      </c>
      <c r="M61" s="418" t="str">
        <f>IF(基本情報入力シート!X92="","",基本情報入力シート!X92)</f>
        <v/>
      </c>
      <c r="N61" s="420" t="str">
        <f>IF(基本情報入力シート!Y92="","",基本情報入力シート!Y92)</f>
        <v/>
      </c>
      <c r="O61" s="442"/>
      <c r="P61" s="446"/>
      <c r="Q61" s="38" t="str">
        <f>IFERROR(ROUNDDOWN(P61*VLOOKUP(N61,【参考】数式用!$V$2:$AA$58,MATCH(O61,【参考】数式用!$X$4:$AA$4)+2,FALSE)*0.5, 0), "")</f>
        <v/>
      </c>
      <c r="R61" s="447"/>
      <c r="S61" s="899"/>
      <c r="T61" s="899"/>
      <c r="U61" s="445"/>
      <c r="V61" s="454"/>
      <c r="W61" s="455"/>
      <c r="X61" s="421" t="str">
        <f>IFERROR(IF(V61="ー", "", ROUNDDOWN(W61*VLOOKUP(N61,【参考】数式用!$V$2:$AG$51,MATCH(V61,【参考】数式用!$AB$4:$AG$4)+6,FALSE)*0.5, 0)), "")</f>
        <v/>
      </c>
      <c r="Y61" s="456"/>
      <c r="Z61" s="455"/>
      <c r="AA61" s="445"/>
      <c r="AB61" s="486" t="e">
        <f>VLOOKUP(N61,【参考】数式用!$A$3:$N$58,14,FALSE)</f>
        <v>#N/A</v>
      </c>
      <c r="AC61" s="486" t="str">
        <f>IFERROR(VLOOKUP(N61,【参考】数式用!$A$3:$N$58,14,FALSE),"")&amp;"_4_5"</f>
        <v>_4_5</v>
      </c>
      <c r="AD61" s="486" t="str">
        <f>IFERROR(VLOOKUP(N61,【参考】数式用!$A$3:$N$58,14,FALSE),"")&amp;"_6"</f>
        <v>_6</v>
      </c>
      <c r="AE61" s="487" t="str">
        <f>IFERROR(VLOOKUP(N61,【参考】数式用!$AI$5:$AJ$51, 2, FALSE), "")</f>
        <v/>
      </c>
      <c r="AF61" s="488" t="str">
        <f t="shared" si="0"/>
        <v/>
      </c>
      <c r="AG61" s="489" t="str">
        <f t="shared" si="1"/>
        <v/>
      </c>
      <c r="AH61" s="490" t="str">
        <f>IFERROR(VLOOKUP(N61,【参考】数式用!$AM$3:$AN$56, 2, FALSE), "")</f>
        <v/>
      </c>
      <c r="AI61" s="415"/>
      <c r="AJ61" s="388"/>
      <c r="AK61" s="388"/>
      <c r="AL61" s="388"/>
      <c r="AM61" s="388"/>
      <c r="AN61" s="388"/>
      <c r="AO61" s="388"/>
      <c r="AP61" s="388"/>
      <c r="AQ61" s="388"/>
    </row>
    <row r="62" spans="1:43" customFormat="1" ht="40.200000000000003" customHeight="1">
      <c r="A62" s="417">
        <v>49</v>
      </c>
      <c r="B62" s="900" t="str">
        <f>IF(基本情報入力シート!C93="","",基本情報入力シート!C93)</f>
        <v/>
      </c>
      <c r="C62" s="901"/>
      <c r="D62" s="901"/>
      <c r="E62" s="901"/>
      <c r="F62" s="901"/>
      <c r="G62" s="901"/>
      <c r="H62" s="901"/>
      <c r="I62" s="902"/>
      <c r="J62" s="418" t="str">
        <f>IF(基本情報入力シート!M93="","",基本情報入力シート!M93)</f>
        <v/>
      </c>
      <c r="K62" s="419" t="str">
        <f>IF(基本情報入力シート!R93="","",基本情報入力シート!R93)</f>
        <v/>
      </c>
      <c r="L62" s="419" t="str">
        <f>IF(基本情報入力シート!W93="","",基本情報入力シート!W93)</f>
        <v/>
      </c>
      <c r="M62" s="418" t="str">
        <f>IF(基本情報入力シート!X93="","",基本情報入力シート!X93)</f>
        <v/>
      </c>
      <c r="N62" s="420" t="str">
        <f>IF(基本情報入力シート!Y93="","",基本情報入力シート!Y93)</f>
        <v/>
      </c>
      <c r="O62" s="442"/>
      <c r="P62" s="446"/>
      <c r="Q62" s="38" t="str">
        <f>IFERROR(ROUNDDOWN(P62*VLOOKUP(N62,【参考】数式用!$V$2:$AA$58,MATCH(O62,【参考】数式用!$X$4:$AA$4)+2,FALSE)*0.5, 0), "")</f>
        <v/>
      </c>
      <c r="R62" s="447"/>
      <c r="S62" s="899"/>
      <c r="T62" s="899"/>
      <c r="U62" s="445"/>
      <c r="V62" s="454"/>
      <c r="W62" s="455"/>
      <c r="X62" s="421" t="str">
        <f>IFERROR(IF(V62="ー", "", ROUNDDOWN(W62*VLOOKUP(N62,【参考】数式用!$V$2:$AG$51,MATCH(V62,【参考】数式用!$AB$4:$AG$4)+6,FALSE)*0.5, 0)), "")</f>
        <v/>
      </c>
      <c r="Y62" s="456"/>
      <c r="Z62" s="455"/>
      <c r="AA62" s="445"/>
      <c r="AB62" s="486" t="e">
        <f>VLOOKUP(N62,【参考】数式用!$A$3:$N$58,14,FALSE)</f>
        <v>#N/A</v>
      </c>
      <c r="AC62" s="486" t="str">
        <f>IFERROR(VLOOKUP(N62,【参考】数式用!$A$3:$N$58,14,FALSE),"")&amp;"_4_5"</f>
        <v>_4_5</v>
      </c>
      <c r="AD62" s="486" t="str">
        <f>IFERROR(VLOOKUP(N62,【参考】数式用!$A$3:$N$58,14,FALSE),"")&amp;"_6"</f>
        <v>_6</v>
      </c>
      <c r="AE62" s="487" t="str">
        <f>IFERROR(VLOOKUP(N62,【参考】数式用!$AI$5:$AJ$51, 2, FALSE), "")</f>
        <v/>
      </c>
      <c r="AF62" s="488" t="str">
        <f t="shared" si="0"/>
        <v/>
      </c>
      <c r="AG62" s="489" t="str">
        <f t="shared" si="1"/>
        <v/>
      </c>
      <c r="AH62" s="490" t="str">
        <f>IFERROR(VLOOKUP(N62,【参考】数式用!$AM$3:$AN$56, 2, FALSE), "")</f>
        <v/>
      </c>
      <c r="AI62" s="415"/>
      <c r="AJ62" s="388"/>
      <c r="AK62" s="388"/>
      <c r="AL62" s="388"/>
      <c r="AM62" s="388"/>
      <c r="AN62" s="388"/>
      <c r="AO62" s="388"/>
      <c r="AP62" s="388"/>
      <c r="AQ62" s="388"/>
    </row>
    <row r="63" spans="1:43" customFormat="1" ht="40.200000000000003" customHeight="1">
      <c r="A63" s="417">
        <v>50</v>
      </c>
      <c r="B63" s="900" t="str">
        <f>IF(基本情報入力シート!C94="","",基本情報入力シート!C94)</f>
        <v/>
      </c>
      <c r="C63" s="901"/>
      <c r="D63" s="901"/>
      <c r="E63" s="901"/>
      <c r="F63" s="901"/>
      <c r="G63" s="901"/>
      <c r="H63" s="901"/>
      <c r="I63" s="902"/>
      <c r="J63" s="418" t="str">
        <f>IF(基本情報入力シート!M94="","",基本情報入力シート!M94)</f>
        <v/>
      </c>
      <c r="K63" s="419" t="str">
        <f>IF(基本情報入力シート!R94="","",基本情報入力シート!R94)</f>
        <v/>
      </c>
      <c r="L63" s="419" t="str">
        <f>IF(基本情報入力シート!W94="","",基本情報入力シート!W94)</f>
        <v/>
      </c>
      <c r="M63" s="418" t="str">
        <f>IF(基本情報入力シート!X94="","",基本情報入力シート!X94)</f>
        <v/>
      </c>
      <c r="N63" s="420" t="str">
        <f>IF(基本情報入力シート!Y94="","",基本情報入力シート!Y94)</f>
        <v/>
      </c>
      <c r="O63" s="442"/>
      <c r="P63" s="446"/>
      <c r="Q63" s="38" t="str">
        <f>IFERROR(ROUNDDOWN(P63*VLOOKUP(N63,【参考】数式用!$V$2:$AA$58,MATCH(O63,【参考】数式用!$X$4:$AA$4)+2,FALSE)*0.5, 0), "")</f>
        <v/>
      </c>
      <c r="R63" s="447"/>
      <c r="S63" s="899"/>
      <c r="T63" s="899"/>
      <c r="U63" s="445"/>
      <c r="V63" s="454"/>
      <c r="W63" s="455"/>
      <c r="X63" s="421" t="str">
        <f>IFERROR(IF(V63="ー", "", ROUNDDOWN(W63*VLOOKUP(N63,【参考】数式用!$V$2:$AG$51,MATCH(V63,【参考】数式用!$AB$4:$AG$4)+6,FALSE)*0.5, 0)), "")</f>
        <v/>
      </c>
      <c r="Y63" s="456"/>
      <c r="Z63" s="455"/>
      <c r="AA63" s="445"/>
      <c r="AB63" s="486" t="e">
        <f>VLOOKUP(N63,【参考】数式用!$A$3:$N$58,14,FALSE)</f>
        <v>#N/A</v>
      </c>
      <c r="AC63" s="486" t="str">
        <f>IFERROR(VLOOKUP(N63,【参考】数式用!$A$3:$N$58,14,FALSE),"")&amp;"_4_5"</f>
        <v>_4_5</v>
      </c>
      <c r="AD63" s="486" t="str">
        <f>IFERROR(VLOOKUP(N63,【参考】数式用!$A$3:$N$58,14,FALSE),"")&amp;"_6"</f>
        <v>_6</v>
      </c>
      <c r="AE63" s="487" t="str">
        <f>IFERROR(VLOOKUP(N63,【参考】数式用!$AI$5:$AJ$51, 2, FALSE), "")</f>
        <v/>
      </c>
      <c r="AF63" s="488" t="str">
        <f t="shared" si="0"/>
        <v/>
      </c>
      <c r="AG63" s="489" t="str">
        <f t="shared" si="1"/>
        <v/>
      </c>
      <c r="AH63" s="490" t="str">
        <f>IFERROR(VLOOKUP(N63,【参考】数式用!$AM$3:$AN$56, 2, FALSE), "")</f>
        <v/>
      </c>
      <c r="AI63" s="415"/>
      <c r="AJ63" s="388"/>
      <c r="AK63" s="388"/>
      <c r="AL63" s="388"/>
      <c r="AM63" s="388"/>
      <c r="AN63" s="388"/>
      <c r="AO63" s="388"/>
      <c r="AP63" s="388"/>
      <c r="AQ63" s="388"/>
    </row>
    <row r="64" spans="1:43" customFormat="1" ht="40.200000000000003" customHeight="1">
      <c r="A64" s="417">
        <v>51</v>
      </c>
      <c r="B64" s="900" t="str">
        <f>IF(基本情報入力シート!C95="","",基本情報入力シート!C95)</f>
        <v/>
      </c>
      <c r="C64" s="901"/>
      <c r="D64" s="901"/>
      <c r="E64" s="901"/>
      <c r="F64" s="901"/>
      <c r="G64" s="901"/>
      <c r="H64" s="901"/>
      <c r="I64" s="902"/>
      <c r="J64" s="418" t="str">
        <f>IF(基本情報入力シート!M95="","",基本情報入力シート!M95)</f>
        <v/>
      </c>
      <c r="K64" s="419" t="str">
        <f>IF(基本情報入力シート!R95="","",基本情報入力シート!R95)</f>
        <v/>
      </c>
      <c r="L64" s="419" t="str">
        <f>IF(基本情報入力シート!W95="","",基本情報入力シート!W95)</f>
        <v/>
      </c>
      <c r="M64" s="418" t="str">
        <f>IF(基本情報入力シート!X95="","",基本情報入力シート!X95)</f>
        <v/>
      </c>
      <c r="N64" s="420" t="str">
        <f>IF(基本情報入力シート!Y95="","",基本情報入力シート!Y95)</f>
        <v/>
      </c>
      <c r="O64" s="442"/>
      <c r="P64" s="446"/>
      <c r="Q64" s="38" t="str">
        <f>IFERROR(ROUNDDOWN(P64*VLOOKUP(N64,【参考】数式用!$V$2:$AA$58,MATCH(O64,【参考】数式用!$X$4:$AA$4)+2,FALSE)*0.5, 0), "")</f>
        <v/>
      </c>
      <c r="R64" s="447"/>
      <c r="S64" s="899"/>
      <c r="T64" s="899"/>
      <c r="U64" s="445"/>
      <c r="V64" s="454"/>
      <c r="W64" s="455"/>
      <c r="X64" s="421" t="str">
        <f>IFERROR(IF(V64="ー", "", ROUNDDOWN(W64*VLOOKUP(N64,【参考】数式用!$V$2:$AG$51,MATCH(V64,【参考】数式用!$AB$4:$AG$4)+6,FALSE)*0.5, 0)), "")</f>
        <v/>
      </c>
      <c r="Y64" s="456"/>
      <c r="Z64" s="455"/>
      <c r="AA64" s="445"/>
      <c r="AB64" s="486" t="e">
        <f>VLOOKUP(N64,【参考】数式用!$A$3:$N$58,14,FALSE)</f>
        <v>#N/A</v>
      </c>
      <c r="AC64" s="486" t="str">
        <f>IFERROR(VLOOKUP(N64,【参考】数式用!$A$3:$N$58,14,FALSE),"")&amp;"_4_5"</f>
        <v>_4_5</v>
      </c>
      <c r="AD64" s="486" t="str">
        <f>IFERROR(VLOOKUP(N64,【参考】数式用!$A$3:$N$58,14,FALSE),"")&amp;"_6"</f>
        <v>_6</v>
      </c>
      <c r="AE64" s="487" t="str">
        <f>IFERROR(VLOOKUP(N64,【参考】数式用!$AI$5:$AJ$51, 2, FALSE), "")</f>
        <v/>
      </c>
      <c r="AF64" s="488" t="str">
        <f t="shared" si="0"/>
        <v/>
      </c>
      <c r="AG64" s="489" t="str">
        <f t="shared" si="1"/>
        <v/>
      </c>
      <c r="AH64" s="490" t="str">
        <f>IFERROR(VLOOKUP(N64,【参考】数式用!$AM$3:$AN$56, 2, FALSE), "")</f>
        <v/>
      </c>
      <c r="AI64" s="415"/>
      <c r="AJ64" s="388"/>
      <c r="AK64" s="388"/>
      <c r="AL64" s="388"/>
      <c r="AM64" s="388"/>
      <c r="AN64" s="388"/>
      <c r="AO64" s="388"/>
      <c r="AP64" s="388"/>
      <c r="AQ64" s="388"/>
    </row>
    <row r="65" spans="1:43" customFormat="1" ht="40.200000000000003" customHeight="1">
      <c r="A65" s="417">
        <v>52</v>
      </c>
      <c r="B65" s="900" t="str">
        <f>IF(基本情報入力シート!C96="","",基本情報入力シート!C96)</f>
        <v/>
      </c>
      <c r="C65" s="901"/>
      <c r="D65" s="901"/>
      <c r="E65" s="901"/>
      <c r="F65" s="901"/>
      <c r="G65" s="901"/>
      <c r="H65" s="901"/>
      <c r="I65" s="902"/>
      <c r="J65" s="418" t="str">
        <f>IF(基本情報入力シート!M96="","",基本情報入力シート!M96)</f>
        <v/>
      </c>
      <c r="K65" s="419" t="str">
        <f>IF(基本情報入力シート!R96="","",基本情報入力シート!R96)</f>
        <v/>
      </c>
      <c r="L65" s="419" t="str">
        <f>IF(基本情報入力シート!W96="","",基本情報入力シート!W96)</f>
        <v/>
      </c>
      <c r="M65" s="418" t="str">
        <f>IF(基本情報入力シート!X96="","",基本情報入力シート!X96)</f>
        <v/>
      </c>
      <c r="N65" s="420" t="str">
        <f>IF(基本情報入力シート!Y96="","",基本情報入力シート!Y96)</f>
        <v/>
      </c>
      <c r="O65" s="442"/>
      <c r="P65" s="446"/>
      <c r="Q65" s="38" t="str">
        <f>IFERROR(ROUNDDOWN(P65*VLOOKUP(N65,【参考】数式用!$V$2:$AA$58,MATCH(O65,【参考】数式用!$X$4:$AA$4)+2,FALSE)*0.5, 0), "")</f>
        <v/>
      </c>
      <c r="R65" s="447"/>
      <c r="S65" s="899"/>
      <c r="T65" s="899"/>
      <c r="U65" s="445"/>
      <c r="V65" s="454"/>
      <c r="W65" s="455"/>
      <c r="X65" s="421" t="str">
        <f>IFERROR(IF(V65="ー", "", ROUNDDOWN(W65*VLOOKUP(N65,【参考】数式用!$V$2:$AG$51,MATCH(V65,【参考】数式用!$AB$4:$AG$4)+6,FALSE)*0.5, 0)), "")</f>
        <v/>
      </c>
      <c r="Y65" s="456"/>
      <c r="Z65" s="455"/>
      <c r="AA65" s="445"/>
      <c r="AB65" s="486" t="e">
        <f>VLOOKUP(N65,【参考】数式用!$A$3:$N$58,14,FALSE)</f>
        <v>#N/A</v>
      </c>
      <c r="AC65" s="486" t="str">
        <f>IFERROR(VLOOKUP(N65,【参考】数式用!$A$3:$N$58,14,FALSE),"")&amp;"_4_5"</f>
        <v>_4_5</v>
      </c>
      <c r="AD65" s="486" t="str">
        <f>IFERROR(VLOOKUP(N65,【参考】数式用!$A$3:$N$58,14,FALSE),"")&amp;"_6"</f>
        <v>_6</v>
      </c>
      <c r="AE65" s="487" t="str">
        <f>IFERROR(VLOOKUP(N65,【参考】数式用!$AI$5:$AJ$51, 2, FALSE), "")</f>
        <v/>
      </c>
      <c r="AF65" s="488" t="str">
        <f t="shared" si="0"/>
        <v/>
      </c>
      <c r="AG65" s="489" t="str">
        <f t="shared" si="1"/>
        <v/>
      </c>
      <c r="AH65" s="490" t="str">
        <f>IFERROR(VLOOKUP(N65,【参考】数式用!$AM$3:$AN$56, 2, FALSE), "")</f>
        <v/>
      </c>
      <c r="AI65" s="415"/>
      <c r="AJ65" s="388"/>
      <c r="AK65" s="388"/>
      <c r="AL65" s="388"/>
      <c r="AM65" s="388"/>
      <c r="AN65" s="388"/>
      <c r="AO65" s="388"/>
      <c r="AP65" s="388"/>
      <c r="AQ65" s="388"/>
    </row>
    <row r="66" spans="1:43" customFormat="1" ht="40.200000000000003" customHeight="1">
      <c r="A66" s="417">
        <v>53</v>
      </c>
      <c r="B66" s="900" t="str">
        <f>IF(基本情報入力シート!C97="","",基本情報入力シート!C97)</f>
        <v/>
      </c>
      <c r="C66" s="901"/>
      <c r="D66" s="901"/>
      <c r="E66" s="901"/>
      <c r="F66" s="901"/>
      <c r="G66" s="901"/>
      <c r="H66" s="901"/>
      <c r="I66" s="902"/>
      <c r="J66" s="418" t="str">
        <f>IF(基本情報入力シート!M97="","",基本情報入力シート!M97)</f>
        <v/>
      </c>
      <c r="K66" s="419" t="str">
        <f>IF(基本情報入力シート!R97="","",基本情報入力シート!R97)</f>
        <v/>
      </c>
      <c r="L66" s="419" t="str">
        <f>IF(基本情報入力シート!W97="","",基本情報入力シート!W97)</f>
        <v/>
      </c>
      <c r="M66" s="418" t="str">
        <f>IF(基本情報入力シート!X97="","",基本情報入力シート!X97)</f>
        <v/>
      </c>
      <c r="N66" s="420" t="str">
        <f>IF(基本情報入力シート!Y97="","",基本情報入力シート!Y97)</f>
        <v/>
      </c>
      <c r="O66" s="442"/>
      <c r="P66" s="446"/>
      <c r="Q66" s="38" t="str">
        <f>IFERROR(ROUNDDOWN(P66*VLOOKUP(N66,【参考】数式用!$V$2:$AA$58,MATCH(O66,【参考】数式用!$X$4:$AA$4)+2,FALSE)*0.5, 0), "")</f>
        <v/>
      </c>
      <c r="R66" s="447"/>
      <c r="S66" s="899"/>
      <c r="T66" s="899"/>
      <c r="U66" s="445"/>
      <c r="V66" s="454"/>
      <c r="W66" s="455"/>
      <c r="X66" s="421" t="str">
        <f>IFERROR(IF(V66="ー", "", ROUNDDOWN(W66*VLOOKUP(N66,【参考】数式用!$V$2:$AG$51,MATCH(V66,【参考】数式用!$AB$4:$AG$4)+6,FALSE)*0.5, 0)), "")</f>
        <v/>
      </c>
      <c r="Y66" s="456"/>
      <c r="Z66" s="455"/>
      <c r="AA66" s="445"/>
      <c r="AB66" s="486" t="e">
        <f>VLOOKUP(N66,【参考】数式用!$A$3:$N$58,14,FALSE)</f>
        <v>#N/A</v>
      </c>
      <c r="AC66" s="486" t="str">
        <f>IFERROR(VLOOKUP(N66,【参考】数式用!$A$3:$N$58,14,FALSE),"")&amp;"_4_5"</f>
        <v>_4_5</v>
      </c>
      <c r="AD66" s="486" t="str">
        <f>IFERROR(VLOOKUP(N66,【参考】数式用!$A$3:$N$58,14,FALSE),"")&amp;"_6"</f>
        <v>_6</v>
      </c>
      <c r="AE66" s="487" t="str">
        <f>IFERROR(VLOOKUP(N66,【参考】数式用!$AI$5:$AJ$51, 2, FALSE), "")</f>
        <v/>
      </c>
      <c r="AF66" s="488" t="str">
        <f t="shared" si="0"/>
        <v/>
      </c>
      <c r="AG66" s="489" t="str">
        <f t="shared" si="1"/>
        <v/>
      </c>
      <c r="AH66" s="490" t="str">
        <f>IFERROR(VLOOKUP(N66,【参考】数式用!$AM$3:$AN$56, 2, FALSE), "")</f>
        <v/>
      </c>
      <c r="AI66" s="415"/>
      <c r="AJ66" s="388"/>
      <c r="AK66" s="388"/>
      <c r="AL66" s="388"/>
      <c r="AM66" s="388"/>
      <c r="AN66" s="388"/>
      <c r="AO66" s="388"/>
      <c r="AP66" s="388"/>
      <c r="AQ66" s="388"/>
    </row>
    <row r="67" spans="1:43" customFormat="1" ht="40.200000000000003" customHeight="1">
      <c r="A67" s="417">
        <v>54</v>
      </c>
      <c r="B67" s="900" t="str">
        <f>IF(基本情報入力シート!C98="","",基本情報入力シート!C98)</f>
        <v/>
      </c>
      <c r="C67" s="901"/>
      <c r="D67" s="901"/>
      <c r="E67" s="901"/>
      <c r="F67" s="901"/>
      <c r="G67" s="901"/>
      <c r="H67" s="901"/>
      <c r="I67" s="902"/>
      <c r="J67" s="418" t="str">
        <f>IF(基本情報入力シート!M98="","",基本情報入力シート!M98)</f>
        <v/>
      </c>
      <c r="K67" s="419" t="str">
        <f>IF(基本情報入力シート!R98="","",基本情報入力シート!R98)</f>
        <v/>
      </c>
      <c r="L67" s="419" t="str">
        <f>IF(基本情報入力シート!W98="","",基本情報入力シート!W98)</f>
        <v/>
      </c>
      <c r="M67" s="418" t="str">
        <f>IF(基本情報入力シート!X98="","",基本情報入力シート!X98)</f>
        <v/>
      </c>
      <c r="N67" s="420" t="str">
        <f>IF(基本情報入力シート!Y98="","",基本情報入力シート!Y98)</f>
        <v/>
      </c>
      <c r="O67" s="442"/>
      <c r="P67" s="446"/>
      <c r="Q67" s="38" t="str">
        <f>IFERROR(ROUNDDOWN(P67*VLOOKUP(N67,【参考】数式用!$V$2:$AA$58,MATCH(O67,【参考】数式用!$X$4:$AA$4)+2,FALSE)*0.5, 0), "")</f>
        <v/>
      </c>
      <c r="R67" s="447"/>
      <c r="S67" s="899"/>
      <c r="T67" s="899"/>
      <c r="U67" s="445"/>
      <c r="V67" s="454"/>
      <c r="W67" s="455"/>
      <c r="X67" s="421" t="str">
        <f>IFERROR(IF(V67="ー", "", ROUNDDOWN(W67*VLOOKUP(N67,【参考】数式用!$V$2:$AG$51,MATCH(V67,【参考】数式用!$AB$4:$AG$4)+6,FALSE)*0.5, 0)), "")</f>
        <v/>
      </c>
      <c r="Y67" s="456"/>
      <c r="Z67" s="455"/>
      <c r="AA67" s="445"/>
      <c r="AB67" s="486" t="e">
        <f>VLOOKUP(N67,【参考】数式用!$A$3:$N$58,14,FALSE)</f>
        <v>#N/A</v>
      </c>
      <c r="AC67" s="486" t="str">
        <f>IFERROR(VLOOKUP(N67,【参考】数式用!$A$3:$N$58,14,FALSE),"")&amp;"_4_5"</f>
        <v>_4_5</v>
      </c>
      <c r="AD67" s="486" t="str">
        <f>IFERROR(VLOOKUP(N67,【参考】数式用!$A$3:$N$58,14,FALSE),"")&amp;"_6"</f>
        <v>_6</v>
      </c>
      <c r="AE67" s="487" t="str">
        <f>IFERROR(VLOOKUP(N67,【参考】数式用!$AI$5:$AJ$51, 2, FALSE), "")</f>
        <v/>
      </c>
      <c r="AF67" s="488" t="str">
        <f t="shared" si="0"/>
        <v/>
      </c>
      <c r="AG67" s="489" t="str">
        <f t="shared" si="1"/>
        <v/>
      </c>
      <c r="AH67" s="490" t="str">
        <f>IFERROR(VLOOKUP(N67,【参考】数式用!$AM$3:$AN$56, 2, FALSE), "")</f>
        <v/>
      </c>
      <c r="AI67" s="415"/>
      <c r="AJ67" s="388"/>
      <c r="AK67" s="388"/>
      <c r="AL67" s="388"/>
      <c r="AM67" s="388"/>
      <c r="AN67" s="388"/>
      <c r="AO67" s="388"/>
      <c r="AP67" s="388"/>
      <c r="AQ67" s="388"/>
    </row>
    <row r="68" spans="1:43" customFormat="1" ht="40.200000000000003" customHeight="1">
      <c r="A68" s="417">
        <v>55</v>
      </c>
      <c r="B68" s="900" t="str">
        <f>IF(基本情報入力シート!C99="","",基本情報入力シート!C99)</f>
        <v/>
      </c>
      <c r="C68" s="901"/>
      <c r="D68" s="901"/>
      <c r="E68" s="901"/>
      <c r="F68" s="901"/>
      <c r="G68" s="901"/>
      <c r="H68" s="901"/>
      <c r="I68" s="902"/>
      <c r="J68" s="418" t="str">
        <f>IF(基本情報入力シート!M99="","",基本情報入力シート!M99)</f>
        <v/>
      </c>
      <c r="K68" s="419" t="str">
        <f>IF(基本情報入力シート!R99="","",基本情報入力シート!R99)</f>
        <v/>
      </c>
      <c r="L68" s="419" t="str">
        <f>IF(基本情報入力シート!W99="","",基本情報入力シート!W99)</f>
        <v/>
      </c>
      <c r="M68" s="418" t="str">
        <f>IF(基本情報入力シート!X99="","",基本情報入力シート!X99)</f>
        <v/>
      </c>
      <c r="N68" s="420" t="str">
        <f>IF(基本情報入力シート!Y99="","",基本情報入力シート!Y99)</f>
        <v/>
      </c>
      <c r="O68" s="442"/>
      <c r="P68" s="446"/>
      <c r="Q68" s="38" t="str">
        <f>IFERROR(ROUNDDOWN(P68*VLOOKUP(N68,【参考】数式用!$V$2:$AA$58,MATCH(O68,【参考】数式用!$X$4:$AA$4)+2,FALSE)*0.5, 0), "")</f>
        <v/>
      </c>
      <c r="R68" s="447"/>
      <c r="S68" s="899"/>
      <c r="T68" s="899"/>
      <c r="U68" s="445"/>
      <c r="V68" s="454"/>
      <c r="W68" s="455"/>
      <c r="X68" s="421" t="str">
        <f>IFERROR(IF(V68="ー", "", ROUNDDOWN(W68*VLOOKUP(N68,【参考】数式用!$V$2:$AG$51,MATCH(V68,【参考】数式用!$AB$4:$AG$4)+6,FALSE)*0.5, 0)), "")</f>
        <v/>
      </c>
      <c r="Y68" s="456"/>
      <c r="Z68" s="455"/>
      <c r="AA68" s="445"/>
      <c r="AB68" s="486" t="e">
        <f>VLOOKUP(N68,【参考】数式用!$A$3:$N$58,14,FALSE)</f>
        <v>#N/A</v>
      </c>
      <c r="AC68" s="486" t="str">
        <f>IFERROR(VLOOKUP(N68,【参考】数式用!$A$3:$N$58,14,FALSE),"")&amp;"_4_5"</f>
        <v>_4_5</v>
      </c>
      <c r="AD68" s="486" t="str">
        <f>IFERROR(VLOOKUP(N68,【参考】数式用!$A$3:$N$58,14,FALSE),"")&amp;"_6"</f>
        <v>_6</v>
      </c>
      <c r="AE68" s="487" t="str">
        <f>IFERROR(VLOOKUP(N68,【参考】数式用!$AI$5:$AJ$51, 2, FALSE), "")</f>
        <v/>
      </c>
      <c r="AF68" s="488" t="str">
        <f t="shared" si="0"/>
        <v/>
      </c>
      <c r="AG68" s="489" t="str">
        <f t="shared" si="1"/>
        <v/>
      </c>
      <c r="AH68" s="490" t="str">
        <f>IFERROR(VLOOKUP(N68,【参考】数式用!$AM$3:$AN$56, 2, FALSE), "")</f>
        <v/>
      </c>
      <c r="AI68" s="415"/>
      <c r="AJ68" s="388"/>
      <c r="AK68" s="388"/>
      <c r="AL68" s="388"/>
      <c r="AM68" s="388"/>
      <c r="AN68" s="388"/>
      <c r="AO68" s="388"/>
      <c r="AP68" s="388"/>
      <c r="AQ68" s="388"/>
    </row>
    <row r="69" spans="1:43" customFormat="1" ht="40.200000000000003" customHeight="1">
      <c r="A69" s="417">
        <v>56</v>
      </c>
      <c r="B69" s="900" t="str">
        <f>IF(基本情報入力シート!C100="","",基本情報入力シート!C100)</f>
        <v/>
      </c>
      <c r="C69" s="901"/>
      <c r="D69" s="901"/>
      <c r="E69" s="901"/>
      <c r="F69" s="901"/>
      <c r="G69" s="901"/>
      <c r="H69" s="901"/>
      <c r="I69" s="902"/>
      <c r="J69" s="418" t="str">
        <f>IF(基本情報入力シート!M100="","",基本情報入力シート!M100)</f>
        <v/>
      </c>
      <c r="K69" s="419" t="str">
        <f>IF(基本情報入力シート!R100="","",基本情報入力シート!R100)</f>
        <v/>
      </c>
      <c r="L69" s="419" t="str">
        <f>IF(基本情報入力シート!W100="","",基本情報入力シート!W100)</f>
        <v/>
      </c>
      <c r="M69" s="418" t="str">
        <f>IF(基本情報入力シート!X100="","",基本情報入力シート!X100)</f>
        <v/>
      </c>
      <c r="N69" s="420" t="str">
        <f>IF(基本情報入力シート!Y100="","",基本情報入力シート!Y100)</f>
        <v/>
      </c>
      <c r="O69" s="442"/>
      <c r="P69" s="446"/>
      <c r="Q69" s="38" t="str">
        <f>IFERROR(ROUNDDOWN(P69*VLOOKUP(N69,【参考】数式用!$V$2:$AA$58,MATCH(O69,【参考】数式用!$X$4:$AA$4)+2,FALSE)*0.5, 0), "")</f>
        <v/>
      </c>
      <c r="R69" s="447"/>
      <c r="S69" s="899"/>
      <c r="T69" s="899"/>
      <c r="U69" s="445"/>
      <c r="V69" s="454"/>
      <c r="W69" s="455"/>
      <c r="X69" s="421" t="str">
        <f>IFERROR(IF(V69="ー", "", ROUNDDOWN(W69*VLOOKUP(N69,【参考】数式用!$V$2:$AG$51,MATCH(V69,【参考】数式用!$AB$4:$AG$4)+6,FALSE)*0.5, 0)), "")</f>
        <v/>
      </c>
      <c r="Y69" s="456"/>
      <c r="Z69" s="455"/>
      <c r="AA69" s="445"/>
      <c r="AB69" s="486" t="e">
        <f>VLOOKUP(N69,【参考】数式用!$A$3:$N$58,14,FALSE)</f>
        <v>#N/A</v>
      </c>
      <c r="AC69" s="486" t="str">
        <f>IFERROR(VLOOKUP(N69,【参考】数式用!$A$3:$N$58,14,FALSE),"")&amp;"_4_5"</f>
        <v>_4_5</v>
      </c>
      <c r="AD69" s="486" t="str">
        <f>IFERROR(VLOOKUP(N69,【参考】数式用!$A$3:$N$58,14,FALSE),"")&amp;"_6"</f>
        <v>_6</v>
      </c>
      <c r="AE69" s="487" t="str">
        <f>IFERROR(VLOOKUP(N69,【参考】数式用!$AI$5:$AJ$51, 2, FALSE), "")</f>
        <v/>
      </c>
      <c r="AF69" s="488" t="str">
        <f t="shared" si="0"/>
        <v/>
      </c>
      <c r="AG69" s="489" t="str">
        <f t="shared" si="1"/>
        <v/>
      </c>
      <c r="AH69" s="490" t="str">
        <f>IFERROR(VLOOKUP(N69,【参考】数式用!$AM$3:$AN$56, 2, FALSE), "")</f>
        <v/>
      </c>
      <c r="AI69" s="415"/>
      <c r="AJ69" s="388"/>
      <c r="AK69" s="388"/>
      <c r="AL69" s="388"/>
      <c r="AM69" s="388"/>
      <c r="AN69" s="388"/>
      <c r="AO69" s="388"/>
      <c r="AP69" s="388"/>
      <c r="AQ69" s="388"/>
    </row>
    <row r="70" spans="1:43" customFormat="1" ht="40.200000000000003" customHeight="1">
      <c r="A70" s="417">
        <v>57</v>
      </c>
      <c r="B70" s="900" t="str">
        <f>IF(基本情報入力シート!C101="","",基本情報入力シート!C101)</f>
        <v/>
      </c>
      <c r="C70" s="901"/>
      <c r="D70" s="901"/>
      <c r="E70" s="901"/>
      <c r="F70" s="901"/>
      <c r="G70" s="901"/>
      <c r="H70" s="901"/>
      <c r="I70" s="902"/>
      <c r="J70" s="418" t="str">
        <f>IF(基本情報入力シート!M101="","",基本情報入力シート!M101)</f>
        <v/>
      </c>
      <c r="K70" s="419" t="str">
        <f>IF(基本情報入力シート!R101="","",基本情報入力シート!R101)</f>
        <v/>
      </c>
      <c r="L70" s="419" t="str">
        <f>IF(基本情報入力シート!W101="","",基本情報入力シート!W101)</f>
        <v/>
      </c>
      <c r="M70" s="418" t="str">
        <f>IF(基本情報入力シート!X101="","",基本情報入力シート!X101)</f>
        <v/>
      </c>
      <c r="N70" s="420" t="str">
        <f>IF(基本情報入力シート!Y101="","",基本情報入力シート!Y101)</f>
        <v/>
      </c>
      <c r="O70" s="442"/>
      <c r="P70" s="446"/>
      <c r="Q70" s="38" t="str">
        <f>IFERROR(ROUNDDOWN(P70*VLOOKUP(N70,【参考】数式用!$V$2:$AA$58,MATCH(O70,【参考】数式用!$X$4:$AA$4)+2,FALSE)*0.5, 0), "")</f>
        <v/>
      </c>
      <c r="R70" s="447"/>
      <c r="S70" s="899"/>
      <c r="T70" s="899"/>
      <c r="U70" s="445"/>
      <c r="V70" s="454"/>
      <c r="W70" s="455"/>
      <c r="X70" s="421" t="str">
        <f>IFERROR(IF(V70="ー", "", ROUNDDOWN(W70*VLOOKUP(N70,【参考】数式用!$V$2:$AG$51,MATCH(V70,【参考】数式用!$AB$4:$AG$4)+6,FALSE)*0.5, 0)), "")</f>
        <v/>
      </c>
      <c r="Y70" s="456"/>
      <c r="Z70" s="455"/>
      <c r="AA70" s="445"/>
      <c r="AB70" s="486" t="e">
        <f>VLOOKUP(N70,【参考】数式用!$A$3:$N$58,14,FALSE)</f>
        <v>#N/A</v>
      </c>
      <c r="AC70" s="486" t="str">
        <f>IFERROR(VLOOKUP(N70,【参考】数式用!$A$3:$N$58,14,FALSE),"")&amp;"_4_5"</f>
        <v>_4_5</v>
      </c>
      <c r="AD70" s="486" t="str">
        <f>IFERROR(VLOOKUP(N70,【参考】数式用!$A$3:$N$58,14,FALSE),"")&amp;"_6"</f>
        <v>_6</v>
      </c>
      <c r="AE70" s="487" t="str">
        <f>IFERROR(VLOOKUP(N70,【参考】数式用!$AI$5:$AJ$51, 2, FALSE), "")</f>
        <v/>
      </c>
      <c r="AF70" s="488" t="str">
        <f t="shared" si="0"/>
        <v/>
      </c>
      <c r="AG70" s="489" t="str">
        <f t="shared" si="1"/>
        <v/>
      </c>
      <c r="AH70" s="490" t="str">
        <f>IFERROR(VLOOKUP(N70,【参考】数式用!$AM$3:$AN$56, 2, FALSE), "")</f>
        <v/>
      </c>
      <c r="AI70" s="415"/>
      <c r="AJ70" s="388"/>
      <c r="AK70" s="388"/>
      <c r="AL70" s="388"/>
      <c r="AM70" s="388"/>
      <c r="AN70" s="388"/>
      <c r="AO70" s="388"/>
      <c r="AP70" s="388"/>
      <c r="AQ70" s="388"/>
    </row>
    <row r="71" spans="1:43" customFormat="1" ht="40.200000000000003" customHeight="1">
      <c r="A71" s="417">
        <v>58</v>
      </c>
      <c r="B71" s="900" t="str">
        <f>IF(基本情報入力シート!C102="","",基本情報入力シート!C102)</f>
        <v/>
      </c>
      <c r="C71" s="901"/>
      <c r="D71" s="901"/>
      <c r="E71" s="901"/>
      <c r="F71" s="901"/>
      <c r="G71" s="901"/>
      <c r="H71" s="901"/>
      <c r="I71" s="902"/>
      <c r="J71" s="418" t="str">
        <f>IF(基本情報入力シート!M102="","",基本情報入力シート!M102)</f>
        <v/>
      </c>
      <c r="K71" s="419" t="str">
        <f>IF(基本情報入力シート!R102="","",基本情報入力シート!R102)</f>
        <v/>
      </c>
      <c r="L71" s="419" t="str">
        <f>IF(基本情報入力シート!W102="","",基本情報入力シート!W102)</f>
        <v/>
      </c>
      <c r="M71" s="418" t="str">
        <f>IF(基本情報入力シート!X102="","",基本情報入力シート!X102)</f>
        <v/>
      </c>
      <c r="N71" s="420" t="str">
        <f>IF(基本情報入力シート!Y102="","",基本情報入力シート!Y102)</f>
        <v/>
      </c>
      <c r="O71" s="442"/>
      <c r="P71" s="446"/>
      <c r="Q71" s="38" t="str">
        <f>IFERROR(ROUNDDOWN(P71*VLOOKUP(N71,【参考】数式用!$V$2:$AA$58,MATCH(O71,【参考】数式用!$X$4:$AA$4)+2,FALSE)*0.5, 0), "")</f>
        <v/>
      </c>
      <c r="R71" s="447"/>
      <c r="S71" s="899"/>
      <c r="T71" s="899"/>
      <c r="U71" s="445"/>
      <c r="V71" s="454"/>
      <c r="W71" s="455"/>
      <c r="X71" s="421" t="str">
        <f>IFERROR(IF(V71="ー", "", ROUNDDOWN(W71*VLOOKUP(N71,【参考】数式用!$V$2:$AG$51,MATCH(V71,【参考】数式用!$AB$4:$AG$4)+6,FALSE)*0.5, 0)), "")</f>
        <v/>
      </c>
      <c r="Y71" s="456"/>
      <c r="Z71" s="455"/>
      <c r="AA71" s="445"/>
      <c r="AB71" s="486" t="e">
        <f>VLOOKUP(N71,【参考】数式用!$A$3:$N$58,14,FALSE)</f>
        <v>#N/A</v>
      </c>
      <c r="AC71" s="486" t="str">
        <f>IFERROR(VLOOKUP(N71,【参考】数式用!$A$3:$N$58,14,FALSE),"")&amp;"_4_5"</f>
        <v>_4_5</v>
      </c>
      <c r="AD71" s="486" t="str">
        <f>IFERROR(VLOOKUP(N71,【参考】数式用!$A$3:$N$58,14,FALSE),"")&amp;"_6"</f>
        <v>_6</v>
      </c>
      <c r="AE71" s="487" t="str">
        <f>IFERROR(VLOOKUP(N71,【参考】数式用!$AI$5:$AJ$51, 2, FALSE), "")</f>
        <v/>
      </c>
      <c r="AF71" s="488" t="str">
        <f t="shared" si="0"/>
        <v/>
      </c>
      <c r="AG71" s="489" t="str">
        <f t="shared" si="1"/>
        <v/>
      </c>
      <c r="AH71" s="490" t="str">
        <f>IFERROR(VLOOKUP(N71,【参考】数式用!$AM$3:$AN$56, 2, FALSE), "")</f>
        <v/>
      </c>
      <c r="AI71" s="415"/>
      <c r="AJ71" s="388"/>
      <c r="AK71" s="388"/>
      <c r="AL71" s="388"/>
      <c r="AM71" s="388"/>
      <c r="AN71" s="388"/>
      <c r="AO71" s="388"/>
      <c r="AP71" s="388"/>
      <c r="AQ71" s="388"/>
    </row>
    <row r="72" spans="1:43" customFormat="1" ht="40.200000000000003" customHeight="1">
      <c r="A72" s="417">
        <v>59</v>
      </c>
      <c r="B72" s="900" t="str">
        <f>IF(基本情報入力シート!C103="","",基本情報入力シート!C103)</f>
        <v/>
      </c>
      <c r="C72" s="901"/>
      <c r="D72" s="901"/>
      <c r="E72" s="901"/>
      <c r="F72" s="901"/>
      <c r="G72" s="901"/>
      <c r="H72" s="901"/>
      <c r="I72" s="902"/>
      <c r="J72" s="418" t="str">
        <f>IF(基本情報入力シート!M103="","",基本情報入力シート!M103)</f>
        <v/>
      </c>
      <c r="K72" s="419" t="str">
        <f>IF(基本情報入力シート!R103="","",基本情報入力シート!R103)</f>
        <v/>
      </c>
      <c r="L72" s="419" t="str">
        <f>IF(基本情報入力シート!W103="","",基本情報入力シート!W103)</f>
        <v/>
      </c>
      <c r="M72" s="418" t="str">
        <f>IF(基本情報入力シート!X103="","",基本情報入力シート!X103)</f>
        <v/>
      </c>
      <c r="N72" s="420" t="str">
        <f>IF(基本情報入力シート!Y103="","",基本情報入力シート!Y103)</f>
        <v/>
      </c>
      <c r="O72" s="442"/>
      <c r="P72" s="446"/>
      <c r="Q72" s="38" t="str">
        <f>IFERROR(ROUNDDOWN(P72*VLOOKUP(N72,【参考】数式用!$V$2:$AA$58,MATCH(O72,【参考】数式用!$X$4:$AA$4)+2,FALSE)*0.5, 0), "")</f>
        <v/>
      </c>
      <c r="R72" s="447"/>
      <c r="S72" s="899"/>
      <c r="T72" s="899"/>
      <c r="U72" s="445"/>
      <c r="V72" s="454"/>
      <c r="W72" s="455"/>
      <c r="X72" s="421" t="str">
        <f>IFERROR(IF(V72="ー", "", ROUNDDOWN(W72*VLOOKUP(N72,【参考】数式用!$V$2:$AG$51,MATCH(V72,【参考】数式用!$AB$4:$AG$4)+6,FALSE)*0.5, 0)), "")</f>
        <v/>
      </c>
      <c r="Y72" s="456"/>
      <c r="Z72" s="455"/>
      <c r="AA72" s="445"/>
      <c r="AB72" s="486" t="e">
        <f>VLOOKUP(N72,【参考】数式用!$A$3:$N$58,14,FALSE)</f>
        <v>#N/A</v>
      </c>
      <c r="AC72" s="486" t="str">
        <f>IFERROR(VLOOKUP(N72,【参考】数式用!$A$3:$N$58,14,FALSE),"")&amp;"_4_5"</f>
        <v>_4_5</v>
      </c>
      <c r="AD72" s="486" t="str">
        <f>IFERROR(VLOOKUP(N72,【参考】数式用!$A$3:$N$58,14,FALSE),"")&amp;"_6"</f>
        <v>_6</v>
      </c>
      <c r="AE72" s="487" t="str">
        <f>IFERROR(VLOOKUP(N72,【参考】数式用!$AI$5:$AJ$51, 2, FALSE), "")</f>
        <v/>
      </c>
      <c r="AF72" s="488" t="str">
        <f t="shared" si="0"/>
        <v/>
      </c>
      <c r="AG72" s="489" t="str">
        <f t="shared" si="1"/>
        <v/>
      </c>
      <c r="AH72" s="490" t="str">
        <f>IFERROR(VLOOKUP(N72,【参考】数式用!$AM$3:$AN$56, 2, FALSE), "")</f>
        <v/>
      </c>
      <c r="AI72" s="415"/>
      <c r="AJ72" s="388"/>
      <c r="AK72" s="388"/>
      <c r="AL72" s="388"/>
      <c r="AM72" s="388"/>
      <c r="AN72" s="388"/>
      <c r="AO72" s="388"/>
      <c r="AP72" s="388"/>
      <c r="AQ72" s="388"/>
    </row>
    <row r="73" spans="1:43" customFormat="1" ht="40.200000000000003" customHeight="1">
      <c r="A73" s="417">
        <v>60</v>
      </c>
      <c r="B73" s="900" t="str">
        <f>IF(基本情報入力シート!C104="","",基本情報入力シート!C104)</f>
        <v/>
      </c>
      <c r="C73" s="901"/>
      <c r="D73" s="901"/>
      <c r="E73" s="901"/>
      <c r="F73" s="901"/>
      <c r="G73" s="901"/>
      <c r="H73" s="901"/>
      <c r="I73" s="902"/>
      <c r="J73" s="418" t="str">
        <f>IF(基本情報入力シート!M104="","",基本情報入力シート!M104)</f>
        <v/>
      </c>
      <c r="K73" s="419" t="str">
        <f>IF(基本情報入力シート!R104="","",基本情報入力シート!R104)</f>
        <v/>
      </c>
      <c r="L73" s="419" t="str">
        <f>IF(基本情報入力シート!W104="","",基本情報入力シート!W104)</f>
        <v/>
      </c>
      <c r="M73" s="418" t="str">
        <f>IF(基本情報入力シート!X104="","",基本情報入力シート!X104)</f>
        <v/>
      </c>
      <c r="N73" s="420" t="str">
        <f>IF(基本情報入力シート!Y104="","",基本情報入力シート!Y104)</f>
        <v/>
      </c>
      <c r="O73" s="442"/>
      <c r="P73" s="446"/>
      <c r="Q73" s="38" t="str">
        <f>IFERROR(ROUNDDOWN(P73*VLOOKUP(N73,【参考】数式用!$V$2:$AA$58,MATCH(O73,【参考】数式用!$X$4:$AA$4)+2,FALSE)*0.5, 0), "")</f>
        <v/>
      </c>
      <c r="R73" s="447"/>
      <c r="S73" s="899"/>
      <c r="T73" s="899"/>
      <c r="U73" s="445"/>
      <c r="V73" s="454"/>
      <c r="W73" s="455"/>
      <c r="X73" s="421" t="str">
        <f>IFERROR(IF(V73="ー", "", ROUNDDOWN(W73*VLOOKUP(N73,【参考】数式用!$V$2:$AG$51,MATCH(V73,【参考】数式用!$AB$4:$AG$4)+6,FALSE)*0.5, 0)), "")</f>
        <v/>
      </c>
      <c r="Y73" s="456"/>
      <c r="Z73" s="455"/>
      <c r="AA73" s="445"/>
      <c r="AB73" s="486" t="e">
        <f>VLOOKUP(N73,【参考】数式用!$A$3:$N$58,14,FALSE)</f>
        <v>#N/A</v>
      </c>
      <c r="AC73" s="486" t="str">
        <f>IFERROR(VLOOKUP(N73,【参考】数式用!$A$3:$N$58,14,FALSE),"")&amp;"_4_5"</f>
        <v>_4_5</v>
      </c>
      <c r="AD73" s="486" t="str">
        <f>IFERROR(VLOOKUP(N73,【参考】数式用!$A$3:$N$58,14,FALSE),"")&amp;"_6"</f>
        <v>_6</v>
      </c>
      <c r="AE73" s="487" t="str">
        <f>IFERROR(VLOOKUP(N73,【参考】数式用!$AI$5:$AJ$51, 2, FALSE), "")</f>
        <v/>
      </c>
      <c r="AF73" s="488" t="str">
        <f t="shared" si="0"/>
        <v/>
      </c>
      <c r="AG73" s="489" t="str">
        <f t="shared" si="1"/>
        <v/>
      </c>
      <c r="AH73" s="490" t="str">
        <f>IFERROR(VLOOKUP(N73,【参考】数式用!$AM$3:$AN$56, 2, FALSE), "")</f>
        <v/>
      </c>
      <c r="AI73" s="415"/>
      <c r="AJ73" s="388"/>
      <c r="AK73" s="388"/>
      <c r="AL73" s="388"/>
      <c r="AM73" s="388"/>
      <c r="AN73" s="388"/>
      <c r="AO73" s="388"/>
      <c r="AP73" s="388"/>
      <c r="AQ73" s="388"/>
    </row>
    <row r="74" spans="1:43" customFormat="1" ht="40.200000000000003" customHeight="1">
      <c r="A74" s="417">
        <v>61</v>
      </c>
      <c r="B74" s="900" t="str">
        <f>IF(基本情報入力シート!C105="","",基本情報入力シート!C105)</f>
        <v/>
      </c>
      <c r="C74" s="901"/>
      <c r="D74" s="901"/>
      <c r="E74" s="901"/>
      <c r="F74" s="901"/>
      <c r="G74" s="901"/>
      <c r="H74" s="901"/>
      <c r="I74" s="902"/>
      <c r="J74" s="418" t="str">
        <f>IF(基本情報入力シート!M105="","",基本情報入力シート!M105)</f>
        <v/>
      </c>
      <c r="K74" s="419" t="str">
        <f>IF(基本情報入力シート!R105="","",基本情報入力シート!R105)</f>
        <v/>
      </c>
      <c r="L74" s="419" t="str">
        <f>IF(基本情報入力シート!W105="","",基本情報入力シート!W105)</f>
        <v/>
      </c>
      <c r="M74" s="418" t="str">
        <f>IF(基本情報入力シート!X105="","",基本情報入力シート!X105)</f>
        <v/>
      </c>
      <c r="N74" s="420" t="str">
        <f>IF(基本情報入力シート!Y105="","",基本情報入力シート!Y105)</f>
        <v/>
      </c>
      <c r="O74" s="442"/>
      <c r="P74" s="446"/>
      <c r="Q74" s="38" t="str">
        <f>IFERROR(ROUNDDOWN(P74*VLOOKUP(N74,【参考】数式用!$V$2:$AA$58,MATCH(O74,【参考】数式用!$X$4:$AA$4)+2,FALSE)*0.5, 0), "")</f>
        <v/>
      </c>
      <c r="R74" s="447"/>
      <c r="S74" s="899"/>
      <c r="T74" s="899"/>
      <c r="U74" s="445"/>
      <c r="V74" s="454"/>
      <c r="W74" s="455"/>
      <c r="X74" s="421" t="str">
        <f>IFERROR(IF(V74="ー", "", ROUNDDOWN(W74*VLOOKUP(N74,【参考】数式用!$V$2:$AG$51,MATCH(V74,【参考】数式用!$AB$4:$AG$4)+6,FALSE)*0.5, 0)), "")</f>
        <v/>
      </c>
      <c r="Y74" s="456"/>
      <c r="Z74" s="455"/>
      <c r="AA74" s="445"/>
      <c r="AB74" s="486" t="e">
        <f>VLOOKUP(N74,【参考】数式用!$A$3:$N$58,14,FALSE)</f>
        <v>#N/A</v>
      </c>
      <c r="AC74" s="486" t="str">
        <f>IFERROR(VLOOKUP(N74,【参考】数式用!$A$3:$N$58,14,FALSE),"")&amp;"_4_5"</f>
        <v>_4_5</v>
      </c>
      <c r="AD74" s="486" t="str">
        <f>IFERROR(VLOOKUP(N74,【参考】数式用!$A$3:$N$58,14,FALSE),"")&amp;"_6"</f>
        <v>_6</v>
      </c>
      <c r="AE74" s="487" t="str">
        <f>IFERROR(VLOOKUP(N74,【参考】数式用!$AI$5:$AJ$51, 2, FALSE), "")</f>
        <v/>
      </c>
      <c r="AF74" s="488" t="str">
        <f t="shared" si="0"/>
        <v/>
      </c>
      <c r="AG74" s="489" t="str">
        <f t="shared" si="1"/>
        <v/>
      </c>
      <c r="AH74" s="490" t="str">
        <f>IFERROR(VLOOKUP(N74,【参考】数式用!$AM$3:$AN$56, 2, FALSE), "")</f>
        <v/>
      </c>
      <c r="AI74" s="415"/>
      <c r="AJ74" s="388"/>
      <c r="AK74" s="388"/>
      <c r="AL74" s="388"/>
      <c r="AM74" s="388"/>
      <c r="AN74" s="388"/>
      <c r="AO74" s="388"/>
      <c r="AP74" s="388"/>
      <c r="AQ74" s="388"/>
    </row>
    <row r="75" spans="1:43" customFormat="1" ht="40.200000000000003" customHeight="1">
      <c r="A75" s="417">
        <v>62</v>
      </c>
      <c r="B75" s="900" t="str">
        <f>IF(基本情報入力シート!C106="","",基本情報入力シート!C106)</f>
        <v/>
      </c>
      <c r="C75" s="901"/>
      <c r="D75" s="901"/>
      <c r="E75" s="901"/>
      <c r="F75" s="901"/>
      <c r="G75" s="901"/>
      <c r="H75" s="901"/>
      <c r="I75" s="902"/>
      <c r="J75" s="418" t="str">
        <f>IF(基本情報入力シート!M106="","",基本情報入力シート!M106)</f>
        <v/>
      </c>
      <c r="K75" s="419" t="str">
        <f>IF(基本情報入力シート!R106="","",基本情報入力シート!R106)</f>
        <v/>
      </c>
      <c r="L75" s="419" t="str">
        <f>IF(基本情報入力シート!W106="","",基本情報入力シート!W106)</f>
        <v/>
      </c>
      <c r="M75" s="418" t="str">
        <f>IF(基本情報入力シート!X106="","",基本情報入力シート!X106)</f>
        <v/>
      </c>
      <c r="N75" s="420" t="str">
        <f>IF(基本情報入力シート!Y106="","",基本情報入力シート!Y106)</f>
        <v/>
      </c>
      <c r="O75" s="442"/>
      <c r="P75" s="446"/>
      <c r="Q75" s="38" t="str">
        <f>IFERROR(ROUNDDOWN(P75*VLOOKUP(N75,【参考】数式用!$V$2:$AA$58,MATCH(O75,【参考】数式用!$X$4:$AA$4)+2,FALSE)*0.5, 0), "")</f>
        <v/>
      </c>
      <c r="R75" s="447"/>
      <c r="S75" s="899"/>
      <c r="T75" s="899"/>
      <c r="U75" s="445"/>
      <c r="V75" s="454"/>
      <c r="W75" s="455"/>
      <c r="X75" s="421" t="str">
        <f>IFERROR(IF(V75="ー", "", ROUNDDOWN(W75*VLOOKUP(N75,【参考】数式用!$V$2:$AG$51,MATCH(V75,【参考】数式用!$AB$4:$AG$4)+6,FALSE)*0.5, 0)), "")</f>
        <v/>
      </c>
      <c r="Y75" s="456"/>
      <c r="Z75" s="455"/>
      <c r="AA75" s="445"/>
      <c r="AB75" s="486" t="e">
        <f>VLOOKUP(N75,【参考】数式用!$A$3:$N$58,14,FALSE)</f>
        <v>#N/A</v>
      </c>
      <c r="AC75" s="486" t="str">
        <f>IFERROR(VLOOKUP(N75,【参考】数式用!$A$3:$N$58,14,FALSE),"")&amp;"_4_5"</f>
        <v>_4_5</v>
      </c>
      <c r="AD75" s="486" t="str">
        <f>IFERROR(VLOOKUP(N75,【参考】数式用!$A$3:$N$58,14,FALSE),"")&amp;"_6"</f>
        <v>_6</v>
      </c>
      <c r="AE75" s="487" t="str">
        <f>IFERROR(VLOOKUP(N75,【参考】数式用!$AI$5:$AJ$51, 2, FALSE), "")</f>
        <v/>
      </c>
      <c r="AF75" s="488" t="str">
        <f t="shared" si="0"/>
        <v/>
      </c>
      <c r="AG75" s="489" t="str">
        <f t="shared" si="1"/>
        <v/>
      </c>
      <c r="AH75" s="490" t="str">
        <f>IFERROR(VLOOKUP(N75,【参考】数式用!$AM$3:$AN$56, 2, FALSE), "")</f>
        <v/>
      </c>
      <c r="AI75" s="415"/>
      <c r="AJ75" s="388"/>
      <c r="AK75" s="388"/>
      <c r="AL75" s="388"/>
      <c r="AM75" s="388"/>
      <c r="AN75" s="388"/>
      <c r="AO75" s="388"/>
      <c r="AP75" s="388"/>
      <c r="AQ75" s="388"/>
    </row>
    <row r="76" spans="1:43" customFormat="1" ht="40.200000000000003" customHeight="1">
      <c r="A76" s="417">
        <v>63</v>
      </c>
      <c r="B76" s="900" t="str">
        <f>IF(基本情報入力シート!C107="","",基本情報入力シート!C107)</f>
        <v/>
      </c>
      <c r="C76" s="901"/>
      <c r="D76" s="901"/>
      <c r="E76" s="901"/>
      <c r="F76" s="901"/>
      <c r="G76" s="901"/>
      <c r="H76" s="901"/>
      <c r="I76" s="902"/>
      <c r="J76" s="418" t="str">
        <f>IF(基本情報入力シート!M107="","",基本情報入力シート!M107)</f>
        <v/>
      </c>
      <c r="K76" s="419" t="str">
        <f>IF(基本情報入力シート!R107="","",基本情報入力シート!R107)</f>
        <v/>
      </c>
      <c r="L76" s="419" t="str">
        <f>IF(基本情報入力シート!W107="","",基本情報入力シート!W107)</f>
        <v/>
      </c>
      <c r="M76" s="418" t="str">
        <f>IF(基本情報入力シート!X107="","",基本情報入力シート!X107)</f>
        <v/>
      </c>
      <c r="N76" s="420" t="str">
        <f>IF(基本情報入力シート!Y107="","",基本情報入力シート!Y107)</f>
        <v/>
      </c>
      <c r="O76" s="442"/>
      <c r="P76" s="446"/>
      <c r="Q76" s="38" t="str">
        <f>IFERROR(ROUNDDOWN(P76*VLOOKUP(N76,【参考】数式用!$V$2:$AA$58,MATCH(O76,【参考】数式用!$X$4:$AA$4)+2,FALSE)*0.5, 0), "")</f>
        <v/>
      </c>
      <c r="R76" s="447"/>
      <c r="S76" s="899"/>
      <c r="T76" s="899"/>
      <c r="U76" s="445"/>
      <c r="V76" s="454"/>
      <c r="W76" s="455"/>
      <c r="X76" s="421" t="str">
        <f>IFERROR(IF(V76="ー", "", ROUNDDOWN(W76*VLOOKUP(N76,【参考】数式用!$V$2:$AG$51,MATCH(V76,【参考】数式用!$AB$4:$AG$4)+6,FALSE)*0.5, 0)), "")</f>
        <v/>
      </c>
      <c r="Y76" s="456"/>
      <c r="Z76" s="455"/>
      <c r="AA76" s="445"/>
      <c r="AB76" s="486" t="e">
        <f>VLOOKUP(N76,【参考】数式用!$A$3:$N$58,14,FALSE)</f>
        <v>#N/A</v>
      </c>
      <c r="AC76" s="486" t="str">
        <f>IFERROR(VLOOKUP(N76,【参考】数式用!$A$3:$N$58,14,FALSE),"")&amp;"_4_5"</f>
        <v>_4_5</v>
      </c>
      <c r="AD76" s="486" t="str">
        <f>IFERROR(VLOOKUP(N76,【参考】数式用!$A$3:$N$58,14,FALSE),"")&amp;"_6"</f>
        <v>_6</v>
      </c>
      <c r="AE76" s="487" t="str">
        <f>IFERROR(VLOOKUP(N76,【参考】数式用!$AI$5:$AJ$51, 2, FALSE), "")</f>
        <v/>
      </c>
      <c r="AF76" s="488" t="str">
        <f t="shared" si="0"/>
        <v/>
      </c>
      <c r="AG76" s="489" t="str">
        <f t="shared" si="1"/>
        <v/>
      </c>
      <c r="AH76" s="490" t="str">
        <f>IFERROR(VLOOKUP(N76,【参考】数式用!$AM$3:$AN$56, 2, FALSE), "")</f>
        <v/>
      </c>
      <c r="AI76" s="415"/>
      <c r="AJ76" s="388"/>
      <c r="AK76" s="388"/>
      <c r="AL76" s="388"/>
      <c r="AM76" s="388"/>
      <c r="AN76" s="388"/>
      <c r="AO76" s="388"/>
      <c r="AP76" s="388"/>
      <c r="AQ76" s="388"/>
    </row>
    <row r="77" spans="1:43" customFormat="1" ht="40.200000000000003" customHeight="1">
      <c r="A77" s="417">
        <v>64</v>
      </c>
      <c r="B77" s="900" t="str">
        <f>IF(基本情報入力シート!C108="","",基本情報入力シート!C108)</f>
        <v/>
      </c>
      <c r="C77" s="901"/>
      <c r="D77" s="901"/>
      <c r="E77" s="901"/>
      <c r="F77" s="901"/>
      <c r="G77" s="901"/>
      <c r="H77" s="901"/>
      <c r="I77" s="902"/>
      <c r="J77" s="418" t="str">
        <f>IF(基本情報入力シート!M108="","",基本情報入力シート!M108)</f>
        <v/>
      </c>
      <c r="K77" s="419" t="str">
        <f>IF(基本情報入力シート!R108="","",基本情報入力シート!R108)</f>
        <v/>
      </c>
      <c r="L77" s="419" t="str">
        <f>IF(基本情報入力シート!W108="","",基本情報入力シート!W108)</f>
        <v/>
      </c>
      <c r="M77" s="418" t="str">
        <f>IF(基本情報入力シート!X108="","",基本情報入力シート!X108)</f>
        <v/>
      </c>
      <c r="N77" s="420" t="str">
        <f>IF(基本情報入力シート!Y108="","",基本情報入力シート!Y108)</f>
        <v/>
      </c>
      <c r="O77" s="442"/>
      <c r="P77" s="446"/>
      <c r="Q77" s="38" t="str">
        <f>IFERROR(ROUNDDOWN(P77*VLOOKUP(N77,【参考】数式用!$V$2:$AA$58,MATCH(O77,【参考】数式用!$X$4:$AA$4)+2,FALSE)*0.5, 0), "")</f>
        <v/>
      </c>
      <c r="R77" s="447"/>
      <c r="S77" s="899"/>
      <c r="T77" s="899"/>
      <c r="U77" s="445"/>
      <c r="V77" s="454"/>
      <c r="W77" s="455"/>
      <c r="X77" s="421" t="str">
        <f>IFERROR(IF(V77="ー", "", ROUNDDOWN(W77*VLOOKUP(N77,【参考】数式用!$V$2:$AG$51,MATCH(V77,【参考】数式用!$AB$4:$AG$4)+6,FALSE)*0.5, 0)), "")</f>
        <v/>
      </c>
      <c r="Y77" s="456"/>
      <c r="Z77" s="455"/>
      <c r="AA77" s="445"/>
      <c r="AB77" s="486" t="e">
        <f>VLOOKUP(N77,【参考】数式用!$A$3:$N$58,14,FALSE)</f>
        <v>#N/A</v>
      </c>
      <c r="AC77" s="486" t="str">
        <f>IFERROR(VLOOKUP(N77,【参考】数式用!$A$3:$N$58,14,FALSE),"")&amp;"_4_5"</f>
        <v>_4_5</v>
      </c>
      <c r="AD77" s="486" t="str">
        <f>IFERROR(VLOOKUP(N77,【参考】数式用!$A$3:$N$58,14,FALSE),"")&amp;"_6"</f>
        <v>_6</v>
      </c>
      <c r="AE77" s="487" t="str">
        <f>IFERROR(VLOOKUP(N77,【参考】数式用!$AI$5:$AJ$51, 2, FALSE), "")</f>
        <v/>
      </c>
      <c r="AF77" s="488" t="str">
        <f t="shared" si="0"/>
        <v/>
      </c>
      <c r="AG77" s="489" t="str">
        <f t="shared" si="1"/>
        <v/>
      </c>
      <c r="AH77" s="490" t="str">
        <f>IFERROR(VLOOKUP(N77,【参考】数式用!$AM$3:$AN$56, 2, FALSE), "")</f>
        <v/>
      </c>
      <c r="AI77" s="415"/>
      <c r="AJ77" s="388"/>
      <c r="AK77" s="388"/>
      <c r="AL77" s="388"/>
      <c r="AM77" s="388"/>
      <c r="AN77" s="388"/>
      <c r="AO77" s="388"/>
      <c r="AP77" s="388"/>
      <c r="AQ77" s="388"/>
    </row>
    <row r="78" spans="1:43" customFormat="1" ht="40.200000000000003" customHeight="1">
      <c r="A78" s="417">
        <v>65</v>
      </c>
      <c r="B78" s="900" t="str">
        <f>IF(基本情報入力シート!C109="","",基本情報入力シート!C109)</f>
        <v/>
      </c>
      <c r="C78" s="901"/>
      <c r="D78" s="901"/>
      <c r="E78" s="901"/>
      <c r="F78" s="901"/>
      <c r="G78" s="901"/>
      <c r="H78" s="901"/>
      <c r="I78" s="902"/>
      <c r="J78" s="418" t="str">
        <f>IF(基本情報入力シート!M109="","",基本情報入力シート!M109)</f>
        <v/>
      </c>
      <c r="K78" s="419" t="str">
        <f>IF(基本情報入力シート!R109="","",基本情報入力シート!R109)</f>
        <v/>
      </c>
      <c r="L78" s="419" t="str">
        <f>IF(基本情報入力シート!W109="","",基本情報入力シート!W109)</f>
        <v/>
      </c>
      <c r="M78" s="418" t="str">
        <f>IF(基本情報入力シート!X109="","",基本情報入力シート!X109)</f>
        <v/>
      </c>
      <c r="N78" s="420" t="str">
        <f>IF(基本情報入力シート!Y109="","",基本情報入力シート!Y109)</f>
        <v/>
      </c>
      <c r="O78" s="442"/>
      <c r="P78" s="446"/>
      <c r="Q78" s="38" t="str">
        <f>IFERROR(ROUNDDOWN(P78*VLOOKUP(N78,【参考】数式用!$V$2:$AA$58,MATCH(O78,【参考】数式用!$X$4:$AA$4)+2,FALSE)*0.5, 0), "")</f>
        <v/>
      </c>
      <c r="R78" s="447"/>
      <c r="S78" s="899"/>
      <c r="T78" s="899"/>
      <c r="U78" s="445"/>
      <c r="V78" s="454"/>
      <c r="W78" s="455"/>
      <c r="X78" s="421" t="str">
        <f>IFERROR(IF(V78="ー", "", ROUNDDOWN(W78*VLOOKUP(N78,【参考】数式用!$V$2:$AG$51,MATCH(V78,【参考】数式用!$AB$4:$AG$4)+6,FALSE)*0.5, 0)), "")</f>
        <v/>
      </c>
      <c r="Y78" s="456"/>
      <c r="Z78" s="455"/>
      <c r="AA78" s="445"/>
      <c r="AB78" s="486" t="e">
        <f>VLOOKUP(N78,【参考】数式用!$A$3:$N$58,14,FALSE)</f>
        <v>#N/A</v>
      </c>
      <c r="AC78" s="486" t="str">
        <f>IFERROR(VLOOKUP(N78,【参考】数式用!$A$3:$N$58,14,FALSE),"")&amp;"_4_5"</f>
        <v>_4_5</v>
      </c>
      <c r="AD78" s="486" t="str">
        <f>IFERROR(VLOOKUP(N78,【参考】数式用!$A$3:$N$58,14,FALSE),"")&amp;"_6"</f>
        <v>_6</v>
      </c>
      <c r="AE78" s="487" t="str">
        <f>IFERROR(VLOOKUP(N78,【参考】数式用!$AI$5:$AJ$51, 2, FALSE), "")</f>
        <v/>
      </c>
      <c r="AF78" s="488" t="str">
        <f t="shared" si="0"/>
        <v/>
      </c>
      <c r="AG78" s="489" t="str">
        <f t="shared" si="1"/>
        <v/>
      </c>
      <c r="AH78" s="490" t="str">
        <f>IFERROR(VLOOKUP(N78,【参考】数式用!$AM$3:$AN$56, 2, FALSE), "")</f>
        <v/>
      </c>
      <c r="AI78" s="415"/>
      <c r="AJ78" s="388"/>
      <c r="AK78" s="388"/>
      <c r="AL78" s="388"/>
      <c r="AM78" s="388"/>
      <c r="AN78" s="388"/>
      <c r="AO78" s="388"/>
      <c r="AP78" s="388"/>
      <c r="AQ78" s="388"/>
    </row>
    <row r="79" spans="1:43" customFormat="1" ht="40.200000000000003" customHeight="1">
      <c r="A79" s="417">
        <v>66</v>
      </c>
      <c r="B79" s="900" t="str">
        <f>IF(基本情報入力シート!C110="","",基本情報入力シート!C110)</f>
        <v/>
      </c>
      <c r="C79" s="901"/>
      <c r="D79" s="901"/>
      <c r="E79" s="901"/>
      <c r="F79" s="901"/>
      <c r="G79" s="901"/>
      <c r="H79" s="901"/>
      <c r="I79" s="902"/>
      <c r="J79" s="418" t="str">
        <f>IF(基本情報入力シート!M110="","",基本情報入力シート!M110)</f>
        <v/>
      </c>
      <c r="K79" s="419" t="str">
        <f>IF(基本情報入力シート!R110="","",基本情報入力シート!R110)</f>
        <v/>
      </c>
      <c r="L79" s="419" t="str">
        <f>IF(基本情報入力シート!W110="","",基本情報入力シート!W110)</f>
        <v/>
      </c>
      <c r="M79" s="418" t="str">
        <f>IF(基本情報入力シート!X110="","",基本情報入力シート!X110)</f>
        <v/>
      </c>
      <c r="N79" s="420" t="str">
        <f>IF(基本情報入力シート!Y110="","",基本情報入力シート!Y110)</f>
        <v/>
      </c>
      <c r="O79" s="442"/>
      <c r="P79" s="446"/>
      <c r="Q79" s="38" t="str">
        <f>IFERROR(ROUNDDOWN(P79*VLOOKUP(N79,【参考】数式用!$V$2:$AA$58,MATCH(O79,【参考】数式用!$X$4:$AA$4)+2,FALSE)*0.5, 0), "")</f>
        <v/>
      </c>
      <c r="R79" s="447"/>
      <c r="S79" s="899"/>
      <c r="T79" s="899"/>
      <c r="U79" s="445"/>
      <c r="V79" s="454"/>
      <c r="W79" s="455"/>
      <c r="X79" s="421" t="str">
        <f>IFERROR(IF(V79="ー", "", ROUNDDOWN(W79*VLOOKUP(N79,【参考】数式用!$V$2:$AG$51,MATCH(V79,【参考】数式用!$AB$4:$AG$4)+6,FALSE)*0.5, 0)), "")</f>
        <v/>
      </c>
      <c r="Y79" s="456"/>
      <c r="Z79" s="455"/>
      <c r="AA79" s="445"/>
      <c r="AB79" s="486" t="e">
        <f>VLOOKUP(N79,【参考】数式用!$A$3:$N$58,14,FALSE)</f>
        <v>#N/A</v>
      </c>
      <c r="AC79" s="486" t="str">
        <f>IFERROR(VLOOKUP(N79,【参考】数式用!$A$3:$N$58,14,FALSE),"")&amp;"_4_5"</f>
        <v>_4_5</v>
      </c>
      <c r="AD79" s="486" t="str">
        <f>IFERROR(VLOOKUP(N79,【参考】数式用!$A$3:$N$58,14,FALSE),"")&amp;"_6"</f>
        <v>_6</v>
      </c>
      <c r="AE79" s="487" t="str">
        <f>IFERROR(VLOOKUP(N79,【参考】数式用!$AI$5:$AJ$51, 2, FALSE), "")</f>
        <v/>
      </c>
      <c r="AF79" s="488"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89"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90" t="str">
        <f>IFERROR(VLOOKUP(N79,【参考】数式用!$AM$3:$AN$56, 2, FALSE), "")</f>
        <v/>
      </c>
      <c r="AI79" s="415"/>
      <c r="AJ79" s="388"/>
      <c r="AK79" s="388"/>
      <c r="AL79" s="388"/>
      <c r="AM79" s="388"/>
      <c r="AN79" s="388"/>
      <c r="AO79" s="388"/>
      <c r="AP79" s="388"/>
      <c r="AQ79" s="388"/>
    </row>
    <row r="80" spans="1:43" customFormat="1" ht="40.200000000000003" customHeight="1">
      <c r="A80" s="417">
        <v>67</v>
      </c>
      <c r="B80" s="900" t="str">
        <f>IF(基本情報入力シート!C111="","",基本情報入力シート!C111)</f>
        <v/>
      </c>
      <c r="C80" s="901"/>
      <c r="D80" s="901"/>
      <c r="E80" s="901"/>
      <c r="F80" s="901"/>
      <c r="G80" s="901"/>
      <c r="H80" s="901"/>
      <c r="I80" s="902"/>
      <c r="J80" s="418" t="str">
        <f>IF(基本情報入力シート!M111="","",基本情報入力シート!M111)</f>
        <v/>
      </c>
      <c r="K80" s="419" t="str">
        <f>IF(基本情報入力シート!R111="","",基本情報入力シート!R111)</f>
        <v/>
      </c>
      <c r="L80" s="419" t="str">
        <f>IF(基本情報入力シート!W111="","",基本情報入力シート!W111)</f>
        <v/>
      </c>
      <c r="M80" s="418" t="str">
        <f>IF(基本情報入力シート!X111="","",基本情報入力シート!X111)</f>
        <v/>
      </c>
      <c r="N80" s="420" t="str">
        <f>IF(基本情報入力シート!Y111="","",基本情報入力シート!Y111)</f>
        <v/>
      </c>
      <c r="O80" s="442"/>
      <c r="P80" s="446"/>
      <c r="Q80" s="38" t="str">
        <f>IFERROR(ROUNDDOWN(P80*VLOOKUP(N80,【参考】数式用!$V$2:$AA$58,MATCH(O80,【参考】数式用!$X$4:$AA$4)+2,FALSE)*0.5, 0), "")</f>
        <v/>
      </c>
      <c r="R80" s="447"/>
      <c r="S80" s="899"/>
      <c r="T80" s="899"/>
      <c r="U80" s="445"/>
      <c r="V80" s="454"/>
      <c r="W80" s="455"/>
      <c r="X80" s="421" t="str">
        <f>IFERROR(IF(V80="ー", "", ROUNDDOWN(W80*VLOOKUP(N80,【参考】数式用!$V$2:$AG$51,MATCH(V80,【参考】数式用!$AB$4:$AG$4)+6,FALSE)*0.5, 0)), "")</f>
        <v/>
      </c>
      <c r="Y80" s="456"/>
      <c r="Z80" s="455"/>
      <c r="AA80" s="445"/>
      <c r="AB80" s="486" t="e">
        <f>VLOOKUP(N80,【参考】数式用!$A$3:$N$58,14,FALSE)</f>
        <v>#N/A</v>
      </c>
      <c r="AC80" s="486" t="str">
        <f>IFERROR(VLOOKUP(N80,【参考】数式用!$A$3:$N$58,14,FALSE),"")&amp;"_4_5"</f>
        <v>_4_5</v>
      </c>
      <c r="AD80" s="486" t="str">
        <f>IFERROR(VLOOKUP(N80,【参考】数式用!$A$3:$N$58,14,FALSE),"")&amp;"_6"</f>
        <v>_6</v>
      </c>
      <c r="AE80" s="487" t="str">
        <f>IFERROR(VLOOKUP(N80,【参考】数式用!$AI$5:$AJ$51, 2, FALSE), "")</f>
        <v/>
      </c>
      <c r="AF80" s="488" t="str">
        <f t="shared" si="2"/>
        <v/>
      </c>
      <c r="AG80" s="489" t="str">
        <f t="shared" si="3"/>
        <v/>
      </c>
      <c r="AH80" s="490" t="str">
        <f>IFERROR(VLOOKUP(N80,【参考】数式用!$AM$3:$AN$56, 2, FALSE), "")</f>
        <v/>
      </c>
      <c r="AI80" s="415"/>
      <c r="AJ80" s="388"/>
      <c r="AK80" s="388"/>
      <c r="AL80" s="388"/>
      <c r="AM80" s="388"/>
      <c r="AN80" s="388"/>
      <c r="AO80" s="388"/>
      <c r="AP80" s="388"/>
      <c r="AQ80" s="388"/>
    </row>
    <row r="81" spans="1:43" customFormat="1" ht="40.200000000000003" customHeight="1">
      <c r="A81" s="417">
        <v>68</v>
      </c>
      <c r="B81" s="900" t="str">
        <f>IF(基本情報入力シート!C112="","",基本情報入力シート!C112)</f>
        <v/>
      </c>
      <c r="C81" s="901"/>
      <c r="D81" s="901"/>
      <c r="E81" s="901"/>
      <c r="F81" s="901"/>
      <c r="G81" s="901"/>
      <c r="H81" s="901"/>
      <c r="I81" s="902"/>
      <c r="J81" s="418" t="str">
        <f>IF(基本情報入力シート!M112="","",基本情報入力シート!M112)</f>
        <v/>
      </c>
      <c r="K81" s="419" t="str">
        <f>IF(基本情報入力シート!R112="","",基本情報入力シート!R112)</f>
        <v/>
      </c>
      <c r="L81" s="419" t="str">
        <f>IF(基本情報入力シート!W112="","",基本情報入力シート!W112)</f>
        <v/>
      </c>
      <c r="M81" s="418" t="str">
        <f>IF(基本情報入力シート!X112="","",基本情報入力シート!X112)</f>
        <v/>
      </c>
      <c r="N81" s="420" t="str">
        <f>IF(基本情報入力シート!Y112="","",基本情報入力シート!Y112)</f>
        <v/>
      </c>
      <c r="O81" s="442"/>
      <c r="P81" s="446"/>
      <c r="Q81" s="38" t="str">
        <f>IFERROR(ROUNDDOWN(P81*VLOOKUP(N81,【参考】数式用!$V$2:$AA$58,MATCH(O81,【参考】数式用!$X$4:$AA$4)+2,FALSE)*0.5, 0), "")</f>
        <v/>
      </c>
      <c r="R81" s="447"/>
      <c r="S81" s="899"/>
      <c r="T81" s="899"/>
      <c r="U81" s="445"/>
      <c r="V81" s="454"/>
      <c r="W81" s="455"/>
      <c r="X81" s="421" t="str">
        <f>IFERROR(IF(V81="ー", "", ROUNDDOWN(W81*VLOOKUP(N81,【参考】数式用!$V$2:$AG$51,MATCH(V81,【参考】数式用!$AB$4:$AG$4)+6,FALSE)*0.5, 0)), "")</f>
        <v/>
      </c>
      <c r="Y81" s="456"/>
      <c r="Z81" s="455"/>
      <c r="AA81" s="445"/>
      <c r="AB81" s="486" t="e">
        <f>VLOOKUP(N81,【参考】数式用!$A$3:$N$58,14,FALSE)</f>
        <v>#N/A</v>
      </c>
      <c r="AC81" s="486" t="str">
        <f>IFERROR(VLOOKUP(N81,【参考】数式用!$A$3:$N$58,14,FALSE),"")&amp;"_4_5"</f>
        <v>_4_5</v>
      </c>
      <c r="AD81" s="486" t="str">
        <f>IFERROR(VLOOKUP(N81,【参考】数式用!$A$3:$N$58,14,FALSE),"")&amp;"_6"</f>
        <v>_6</v>
      </c>
      <c r="AE81" s="487" t="str">
        <f>IFERROR(VLOOKUP(N81,【参考】数式用!$AI$5:$AJ$51, 2, FALSE), "")</f>
        <v/>
      </c>
      <c r="AF81" s="488" t="str">
        <f t="shared" si="2"/>
        <v/>
      </c>
      <c r="AG81" s="489" t="str">
        <f t="shared" si="3"/>
        <v/>
      </c>
      <c r="AH81" s="490" t="str">
        <f>IFERROR(VLOOKUP(N81,【参考】数式用!$AM$3:$AN$56, 2, FALSE), "")</f>
        <v/>
      </c>
      <c r="AI81" s="415"/>
      <c r="AJ81" s="388"/>
      <c r="AK81" s="388"/>
      <c r="AL81" s="388"/>
      <c r="AM81" s="388"/>
      <c r="AN81" s="388"/>
      <c r="AO81" s="388"/>
      <c r="AP81" s="388"/>
      <c r="AQ81" s="388"/>
    </row>
    <row r="82" spans="1:43" customFormat="1" ht="40.200000000000003" customHeight="1">
      <c r="A82" s="417">
        <v>69</v>
      </c>
      <c r="B82" s="900" t="str">
        <f>IF(基本情報入力シート!C113="","",基本情報入力シート!C113)</f>
        <v/>
      </c>
      <c r="C82" s="901"/>
      <c r="D82" s="901"/>
      <c r="E82" s="901"/>
      <c r="F82" s="901"/>
      <c r="G82" s="901"/>
      <c r="H82" s="901"/>
      <c r="I82" s="902"/>
      <c r="J82" s="418" t="str">
        <f>IF(基本情報入力シート!M113="","",基本情報入力シート!M113)</f>
        <v/>
      </c>
      <c r="K82" s="419" t="str">
        <f>IF(基本情報入力シート!R113="","",基本情報入力シート!R113)</f>
        <v/>
      </c>
      <c r="L82" s="419" t="str">
        <f>IF(基本情報入力シート!W113="","",基本情報入力シート!W113)</f>
        <v/>
      </c>
      <c r="M82" s="418" t="str">
        <f>IF(基本情報入力シート!X113="","",基本情報入力シート!X113)</f>
        <v/>
      </c>
      <c r="N82" s="420" t="str">
        <f>IF(基本情報入力シート!Y113="","",基本情報入力シート!Y113)</f>
        <v/>
      </c>
      <c r="O82" s="442"/>
      <c r="P82" s="446"/>
      <c r="Q82" s="38" t="str">
        <f>IFERROR(ROUNDDOWN(P82*VLOOKUP(N82,【参考】数式用!$V$2:$AA$58,MATCH(O82,【参考】数式用!$X$4:$AA$4)+2,FALSE)*0.5, 0), "")</f>
        <v/>
      </c>
      <c r="R82" s="447"/>
      <c r="S82" s="899"/>
      <c r="T82" s="899"/>
      <c r="U82" s="445"/>
      <c r="V82" s="454"/>
      <c r="W82" s="455"/>
      <c r="X82" s="421" t="str">
        <f>IFERROR(IF(V82="ー", "", ROUNDDOWN(W82*VLOOKUP(N82,【参考】数式用!$V$2:$AG$51,MATCH(V82,【参考】数式用!$AB$4:$AG$4)+6,FALSE)*0.5, 0)), "")</f>
        <v/>
      </c>
      <c r="Y82" s="456"/>
      <c r="Z82" s="455"/>
      <c r="AA82" s="445"/>
      <c r="AB82" s="486" t="e">
        <f>VLOOKUP(N82,【参考】数式用!$A$3:$N$58,14,FALSE)</f>
        <v>#N/A</v>
      </c>
      <c r="AC82" s="486" t="str">
        <f>IFERROR(VLOOKUP(N82,【参考】数式用!$A$3:$N$58,14,FALSE),"")&amp;"_4_5"</f>
        <v>_4_5</v>
      </c>
      <c r="AD82" s="486" t="str">
        <f>IFERROR(VLOOKUP(N82,【参考】数式用!$A$3:$N$58,14,FALSE),"")&amp;"_6"</f>
        <v>_6</v>
      </c>
      <c r="AE82" s="487" t="str">
        <f>IFERROR(VLOOKUP(N82,【参考】数式用!$AI$5:$AJ$51, 2, FALSE), "")</f>
        <v/>
      </c>
      <c r="AF82" s="488" t="str">
        <f t="shared" si="2"/>
        <v/>
      </c>
      <c r="AG82" s="489" t="str">
        <f t="shared" si="3"/>
        <v/>
      </c>
      <c r="AH82" s="490" t="str">
        <f>IFERROR(VLOOKUP(N82,【参考】数式用!$AM$3:$AN$56, 2, FALSE), "")</f>
        <v/>
      </c>
      <c r="AI82" s="415"/>
      <c r="AJ82" s="388"/>
      <c r="AK82" s="388"/>
      <c r="AL82" s="388"/>
      <c r="AM82" s="388"/>
      <c r="AN82" s="388"/>
      <c r="AO82" s="388"/>
      <c r="AP82" s="388"/>
      <c r="AQ82" s="388"/>
    </row>
    <row r="83" spans="1:43" customFormat="1" ht="40.200000000000003" customHeight="1">
      <c r="A83" s="417">
        <v>70</v>
      </c>
      <c r="B83" s="900" t="str">
        <f>IF(基本情報入力シート!C114="","",基本情報入力シート!C114)</f>
        <v/>
      </c>
      <c r="C83" s="901"/>
      <c r="D83" s="901"/>
      <c r="E83" s="901"/>
      <c r="F83" s="901"/>
      <c r="G83" s="901"/>
      <c r="H83" s="901"/>
      <c r="I83" s="902"/>
      <c r="J83" s="418" t="str">
        <f>IF(基本情報入力シート!M114="","",基本情報入力シート!M114)</f>
        <v/>
      </c>
      <c r="K83" s="419" t="str">
        <f>IF(基本情報入力シート!R114="","",基本情報入力シート!R114)</f>
        <v/>
      </c>
      <c r="L83" s="419" t="str">
        <f>IF(基本情報入力シート!W114="","",基本情報入力シート!W114)</f>
        <v/>
      </c>
      <c r="M83" s="418" t="str">
        <f>IF(基本情報入力シート!X114="","",基本情報入力シート!X114)</f>
        <v/>
      </c>
      <c r="N83" s="420" t="str">
        <f>IF(基本情報入力シート!Y114="","",基本情報入力シート!Y114)</f>
        <v/>
      </c>
      <c r="O83" s="442"/>
      <c r="P83" s="446"/>
      <c r="Q83" s="38" t="str">
        <f>IFERROR(ROUNDDOWN(P83*VLOOKUP(N83,【参考】数式用!$V$2:$AA$58,MATCH(O83,【参考】数式用!$X$4:$AA$4)+2,FALSE)*0.5, 0), "")</f>
        <v/>
      </c>
      <c r="R83" s="447"/>
      <c r="S83" s="899"/>
      <c r="T83" s="899"/>
      <c r="U83" s="445"/>
      <c r="V83" s="454"/>
      <c r="W83" s="455"/>
      <c r="X83" s="421" t="str">
        <f>IFERROR(IF(V83="ー", "", ROUNDDOWN(W83*VLOOKUP(N83,【参考】数式用!$V$2:$AG$51,MATCH(V83,【参考】数式用!$AB$4:$AG$4)+6,FALSE)*0.5, 0)), "")</f>
        <v/>
      </c>
      <c r="Y83" s="456"/>
      <c r="Z83" s="455"/>
      <c r="AA83" s="445"/>
      <c r="AB83" s="486" t="e">
        <f>VLOOKUP(N83,【参考】数式用!$A$3:$N$58,14,FALSE)</f>
        <v>#N/A</v>
      </c>
      <c r="AC83" s="486" t="str">
        <f>IFERROR(VLOOKUP(N83,【参考】数式用!$A$3:$N$58,14,FALSE),"")&amp;"_4_5"</f>
        <v>_4_5</v>
      </c>
      <c r="AD83" s="486" t="str">
        <f>IFERROR(VLOOKUP(N83,【参考】数式用!$A$3:$N$58,14,FALSE),"")&amp;"_6"</f>
        <v>_6</v>
      </c>
      <c r="AE83" s="487" t="str">
        <f>IFERROR(VLOOKUP(N83,【参考】数式用!$AI$5:$AJ$51, 2, FALSE), "")</f>
        <v/>
      </c>
      <c r="AF83" s="488" t="str">
        <f t="shared" si="2"/>
        <v/>
      </c>
      <c r="AG83" s="489" t="str">
        <f t="shared" si="3"/>
        <v/>
      </c>
      <c r="AH83" s="490" t="str">
        <f>IFERROR(VLOOKUP(N83,【参考】数式用!$AM$3:$AN$56, 2, FALSE), "")</f>
        <v/>
      </c>
      <c r="AI83" s="415"/>
      <c r="AJ83" s="388"/>
      <c r="AK83" s="388"/>
      <c r="AL83" s="388"/>
      <c r="AM83" s="388"/>
      <c r="AN83" s="388"/>
      <c r="AO83" s="388"/>
      <c r="AP83" s="388"/>
      <c r="AQ83" s="388"/>
    </row>
    <row r="84" spans="1:43" customFormat="1" ht="40.200000000000003" customHeight="1">
      <c r="A84" s="417">
        <v>71</v>
      </c>
      <c r="B84" s="900" t="str">
        <f>IF(基本情報入力シート!C115="","",基本情報入力シート!C115)</f>
        <v/>
      </c>
      <c r="C84" s="901"/>
      <c r="D84" s="901"/>
      <c r="E84" s="901"/>
      <c r="F84" s="901"/>
      <c r="G84" s="901"/>
      <c r="H84" s="901"/>
      <c r="I84" s="902"/>
      <c r="J84" s="418" t="str">
        <f>IF(基本情報入力シート!M115="","",基本情報入力シート!M115)</f>
        <v/>
      </c>
      <c r="K84" s="419" t="str">
        <f>IF(基本情報入力シート!R115="","",基本情報入力シート!R115)</f>
        <v/>
      </c>
      <c r="L84" s="419" t="str">
        <f>IF(基本情報入力シート!W115="","",基本情報入力シート!W115)</f>
        <v/>
      </c>
      <c r="M84" s="418" t="str">
        <f>IF(基本情報入力シート!X115="","",基本情報入力シート!X115)</f>
        <v/>
      </c>
      <c r="N84" s="420" t="str">
        <f>IF(基本情報入力シート!Y115="","",基本情報入力シート!Y115)</f>
        <v/>
      </c>
      <c r="O84" s="442"/>
      <c r="P84" s="446"/>
      <c r="Q84" s="38" t="str">
        <f>IFERROR(ROUNDDOWN(P84*VLOOKUP(N84,【参考】数式用!$V$2:$AA$58,MATCH(O84,【参考】数式用!$X$4:$AA$4)+2,FALSE)*0.5, 0), "")</f>
        <v/>
      </c>
      <c r="R84" s="447"/>
      <c r="S84" s="899"/>
      <c r="T84" s="899"/>
      <c r="U84" s="445"/>
      <c r="V84" s="454"/>
      <c r="W84" s="455"/>
      <c r="X84" s="421" t="str">
        <f>IFERROR(IF(V84="ー", "", ROUNDDOWN(W84*VLOOKUP(N84,【参考】数式用!$V$2:$AG$51,MATCH(V84,【参考】数式用!$AB$4:$AG$4)+6,FALSE)*0.5, 0)), "")</f>
        <v/>
      </c>
      <c r="Y84" s="456"/>
      <c r="Z84" s="455"/>
      <c r="AA84" s="445"/>
      <c r="AB84" s="486" t="e">
        <f>VLOOKUP(N84,【参考】数式用!$A$3:$N$58,14,FALSE)</f>
        <v>#N/A</v>
      </c>
      <c r="AC84" s="486" t="str">
        <f>IFERROR(VLOOKUP(N84,【参考】数式用!$A$3:$N$58,14,FALSE),"")&amp;"_4_5"</f>
        <v>_4_5</v>
      </c>
      <c r="AD84" s="486" t="str">
        <f>IFERROR(VLOOKUP(N84,【参考】数式用!$A$3:$N$58,14,FALSE),"")&amp;"_6"</f>
        <v>_6</v>
      </c>
      <c r="AE84" s="487" t="str">
        <f>IFERROR(VLOOKUP(N84,【参考】数式用!$AI$5:$AJ$51, 2, FALSE), "")</f>
        <v/>
      </c>
      <c r="AF84" s="488" t="str">
        <f t="shared" si="2"/>
        <v/>
      </c>
      <c r="AG84" s="489" t="str">
        <f t="shared" si="3"/>
        <v/>
      </c>
      <c r="AH84" s="490" t="str">
        <f>IFERROR(VLOOKUP(N84,【参考】数式用!$AM$3:$AN$56, 2, FALSE), "")</f>
        <v/>
      </c>
      <c r="AI84" s="415"/>
      <c r="AJ84" s="388"/>
      <c r="AK84" s="388"/>
      <c r="AL84" s="388"/>
      <c r="AM84" s="388"/>
      <c r="AN84" s="388"/>
      <c r="AO84" s="388"/>
      <c r="AP84" s="388"/>
      <c r="AQ84" s="388"/>
    </row>
    <row r="85" spans="1:43" customFormat="1" ht="40.200000000000003" customHeight="1">
      <c r="A85" s="417">
        <v>72</v>
      </c>
      <c r="B85" s="900" t="str">
        <f>IF(基本情報入力シート!C116="","",基本情報入力シート!C116)</f>
        <v/>
      </c>
      <c r="C85" s="901"/>
      <c r="D85" s="901"/>
      <c r="E85" s="901"/>
      <c r="F85" s="901"/>
      <c r="G85" s="901"/>
      <c r="H85" s="901"/>
      <c r="I85" s="902"/>
      <c r="J85" s="418" t="str">
        <f>IF(基本情報入力シート!M116="","",基本情報入力シート!M116)</f>
        <v/>
      </c>
      <c r="K85" s="419" t="str">
        <f>IF(基本情報入力シート!R116="","",基本情報入力シート!R116)</f>
        <v/>
      </c>
      <c r="L85" s="419" t="str">
        <f>IF(基本情報入力シート!W116="","",基本情報入力シート!W116)</f>
        <v/>
      </c>
      <c r="M85" s="418" t="str">
        <f>IF(基本情報入力シート!X116="","",基本情報入力シート!X116)</f>
        <v/>
      </c>
      <c r="N85" s="420" t="str">
        <f>IF(基本情報入力シート!Y116="","",基本情報入力シート!Y116)</f>
        <v/>
      </c>
      <c r="O85" s="442"/>
      <c r="P85" s="446"/>
      <c r="Q85" s="38" t="str">
        <f>IFERROR(ROUNDDOWN(P85*VLOOKUP(N85,【参考】数式用!$V$2:$AA$58,MATCH(O85,【参考】数式用!$X$4:$AA$4)+2,FALSE)*0.5, 0), "")</f>
        <v/>
      </c>
      <c r="R85" s="447"/>
      <c r="S85" s="899"/>
      <c r="T85" s="899"/>
      <c r="U85" s="445"/>
      <c r="V85" s="454"/>
      <c r="W85" s="455"/>
      <c r="X85" s="421" t="str">
        <f>IFERROR(IF(V85="ー", "", ROUNDDOWN(W85*VLOOKUP(N85,【参考】数式用!$V$2:$AG$51,MATCH(V85,【参考】数式用!$AB$4:$AG$4)+6,FALSE)*0.5, 0)), "")</f>
        <v/>
      </c>
      <c r="Y85" s="456"/>
      <c r="Z85" s="455"/>
      <c r="AA85" s="445"/>
      <c r="AB85" s="486" t="e">
        <f>VLOOKUP(N85,【参考】数式用!$A$3:$N$58,14,FALSE)</f>
        <v>#N/A</v>
      </c>
      <c r="AC85" s="486" t="str">
        <f>IFERROR(VLOOKUP(N85,【参考】数式用!$A$3:$N$58,14,FALSE),"")&amp;"_4_5"</f>
        <v>_4_5</v>
      </c>
      <c r="AD85" s="486" t="str">
        <f>IFERROR(VLOOKUP(N85,【参考】数式用!$A$3:$N$58,14,FALSE),"")&amp;"_6"</f>
        <v>_6</v>
      </c>
      <c r="AE85" s="487" t="str">
        <f>IFERROR(VLOOKUP(N85,【参考】数式用!$AI$5:$AJ$51, 2, FALSE), "")</f>
        <v/>
      </c>
      <c r="AF85" s="488" t="str">
        <f t="shared" si="2"/>
        <v/>
      </c>
      <c r="AG85" s="489" t="str">
        <f t="shared" si="3"/>
        <v/>
      </c>
      <c r="AH85" s="490" t="str">
        <f>IFERROR(VLOOKUP(N85,【参考】数式用!$AM$3:$AN$56, 2, FALSE), "")</f>
        <v/>
      </c>
      <c r="AI85" s="415"/>
      <c r="AJ85" s="388"/>
      <c r="AK85" s="388"/>
      <c r="AL85" s="388"/>
      <c r="AM85" s="388"/>
      <c r="AN85" s="388"/>
      <c r="AO85" s="388"/>
      <c r="AP85" s="388"/>
      <c r="AQ85" s="388"/>
    </row>
    <row r="86" spans="1:43" customFormat="1" ht="40.200000000000003" customHeight="1">
      <c r="A86" s="417">
        <v>73</v>
      </c>
      <c r="B86" s="900" t="str">
        <f>IF(基本情報入力シート!C117="","",基本情報入力シート!C117)</f>
        <v/>
      </c>
      <c r="C86" s="901"/>
      <c r="D86" s="901"/>
      <c r="E86" s="901"/>
      <c r="F86" s="901"/>
      <c r="G86" s="901"/>
      <c r="H86" s="901"/>
      <c r="I86" s="902"/>
      <c r="J86" s="418" t="str">
        <f>IF(基本情報入力シート!M117="","",基本情報入力シート!M117)</f>
        <v/>
      </c>
      <c r="K86" s="419" t="str">
        <f>IF(基本情報入力シート!R117="","",基本情報入力シート!R117)</f>
        <v/>
      </c>
      <c r="L86" s="419" t="str">
        <f>IF(基本情報入力シート!W117="","",基本情報入力シート!W117)</f>
        <v/>
      </c>
      <c r="M86" s="418" t="str">
        <f>IF(基本情報入力シート!X117="","",基本情報入力シート!X117)</f>
        <v/>
      </c>
      <c r="N86" s="420" t="str">
        <f>IF(基本情報入力シート!Y117="","",基本情報入力シート!Y117)</f>
        <v/>
      </c>
      <c r="O86" s="442"/>
      <c r="P86" s="446"/>
      <c r="Q86" s="38" t="str">
        <f>IFERROR(ROUNDDOWN(P86*VLOOKUP(N86,【参考】数式用!$V$2:$AA$58,MATCH(O86,【参考】数式用!$X$4:$AA$4)+2,FALSE)*0.5, 0), "")</f>
        <v/>
      </c>
      <c r="R86" s="447"/>
      <c r="S86" s="899"/>
      <c r="T86" s="899"/>
      <c r="U86" s="445"/>
      <c r="V86" s="454"/>
      <c r="W86" s="455"/>
      <c r="X86" s="421" t="str">
        <f>IFERROR(IF(V86="ー", "", ROUNDDOWN(W86*VLOOKUP(N86,【参考】数式用!$V$2:$AG$51,MATCH(V86,【参考】数式用!$AB$4:$AG$4)+6,FALSE)*0.5, 0)), "")</f>
        <v/>
      </c>
      <c r="Y86" s="456"/>
      <c r="Z86" s="455"/>
      <c r="AA86" s="445"/>
      <c r="AB86" s="486" t="e">
        <f>VLOOKUP(N86,【参考】数式用!$A$3:$N$58,14,FALSE)</f>
        <v>#N/A</v>
      </c>
      <c r="AC86" s="486" t="str">
        <f>IFERROR(VLOOKUP(N86,【参考】数式用!$A$3:$N$58,14,FALSE),"")&amp;"_4_5"</f>
        <v>_4_5</v>
      </c>
      <c r="AD86" s="486" t="str">
        <f>IFERROR(VLOOKUP(N86,【参考】数式用!$A$3:$N$58,14,FALSE),"")&amp;"_6"</f>
        <v>_6</v>
      </c>
      <c r="AE86" s="487" t="str">
        <f>IFERROR(VLOOKUP(N86,【参考】数式用!$AI$5:$AJ$51, 2, FALSE), "")</f>
        <v/>
      </c>
      <c r="AF86" s="488" t="str">
        <f t="shared" si="2"/>
        <v/>
      </c>
      <c r="AG86" s="489" t="str">
        <f t="shared" si="3"/>
        <v/>
      </c>
      <c r="AH86" s="490" t="str">
        <f>IFERROR(VLOOKUP(N86,【参考】数式用!$AM$3:$AN$56, 2, FALSE), "")</f>
        <v/>
      </c>
      <c r="AI86" s="415"/>
      <c r="AJ86" s="388"/>
      <c r="AK86" s="388"/>
      <c r="AL86" s="388"/>
      <c r="AM86" s="388"/>
      <c r="AN86" s="388"/>
      <c r="AO86" s="388"/>
      <c r="AP86" s="388"/>
      <c r="AQ86" s="388"/>
    </row>
    <row r="87" spans="1:43" customFormat="1" ht="40.200000000000003" customHeight="1">
      <c r="A87" s="417">
        <v>74</v>
      </c>
      <c r="B87" s="900" t="str">
        <f>IF(基本情報入力シート!C118="","",基本情報入力シート!C118)</f>
        <v/>
      </c>
      <c r="C87" s="901"/>
      <c r="D87" s="901"/>
      <c r="E87" s="901"/>
      <c r="F87" s="901"/>
      <c r="G87" s="901"/>
      <c r="H87" s="901"/>
      <c r="I87" s="902"/>
      <c r="J87" s="418" t="str">
        <f>IF(基本情報入力シート!M118="","",基本情報入力シート!M118)</f>
        <v/>
      </c>
      <c r="K87" s="419" t="str">
        <f>IF(基本情報入力シート!R118="","",基本情報入力シート!R118)</f>
        <v/>
      </c>
      <c r="L87" s="419" t="str">
        <f>IF(基本情報入力シート!W118="","",基本情報入力シート!W118)</f>
        <v/>
      </c>
      <c r="M87" s="418" t="str">
        <f>IF(基本情報入力シート!X118="","",基本情報入力シート!X118)</f>
        <v/>
      </c>
      <c r="N87" s="420" t="str">
        <f>IF(基本情報入力シート!Y118="","",基本情報入力シート!Y118)</f>
        <v/>
      </c>
      <c r="O87" s="442"/>
      <c r="P87" s="446"/>
      <c r="Q87" s="38" t="str">
        <f>IFERROR(ROUNDDOWN(P87*VLOOKUP(N87,【参考】数式用!$V$2:$AA$58,MATCH(O87,【参考】数式用!$X$4:$AA$4)+2,FALSE)*0.5, 0), "")</f>
        <v/>
      </c>
      <c r="R87" s="447"/>
      <c r="S87" s="899"/>
      <c r="T87" s="899"/>
      <c r="U87" s="445"/>
      <c r="V87" s="454"/>
      <c r="W87" s="455"/>
      <c r="X87" s="421" t="str">
        <f>IFERROR(IF(V87="ー", "", ROUNDDOWN(W87*VLOOKUP(N87,【参考】数式用!$V$2:$AG$51,MATCH(V87,【参考】数式用!$AB$4:$AG$4)+6,FALSE)*0.5, 0)), "")</f>
        <v/>
      </c>
      <c r="Y87" s="456"/>
      <c r="Z87" s="455"/>
      <c r="AA87" s="445"/>
      <c r="AB87" s="486" t="e">
        <f>VLOOKUP(N87,【参考】数式用!$A$3:$N$58,14,FALSE)</f>
        <v>#N/A</v>
      </c>
      <c r="AC87" s="486" t="str">
        <f>IFERROR(VLOOKUP(N87,【参考】数式用!$A$3:$N$58,14,FALSE),"")&amp;"_4_5"</f>
        <v>_4_5</v>
      </c>
      <c r="AD87" s="486" t="str">
        <f>IFERROR(VLOOKUP(N87,【参考】数式用!$A$3:$N$58,14,FALSE),"")&amp;"_6"</f>
        <v>_6</v>
      </c>
      <c r="AE87" s="487" t="str">
        <f>IFERROR(VLOOKUP(N87,【参考】数式用!$AI$5:$AJ$51, 2, FALSE), "")</f>
        <v/>
      </c>
      <c r="AF87" s="488" t="str">
        <f t="shared" si="2"/>
        <v/>
      </c>
      <c r="AG87" s="489" t="str">
        <f t="shared" si="3"/>
        <v/>
      </c>
      <c r="AH87" s="490" t="str">
        <f>IFERROR(VLOOKUP(N87,【参考】数式用!$AM$3:$AN$56, 2, FALSE), "")</f>
        <v/>
      </c>
      <c r="AI87" s="415"/>
      <c r="AJ87" s="388"/>
      <c r="AK87" s="388"/>
      <c r="AL87" s="388"/>
      <c r="AM87" s="388"/>
      <c r="AN87" s="388"/>
      <c r="AO87" s="388"/>
      <c r="AP87" s="388"/>
      <c r="AQ87" s="388"/>
    </row>
    <row r="88" spans="1:43" customFormat="1" ht="40.200000000000003" customHeight="1">
      <c r="A88" s="417">
        <v>75</v>
      </c>
      <c r="B88" s="900" t="str">
        <f>IF(基本情報入力シート!C119="","",基本情報入力シート!C119)</f>
        <v/>
      </c>
      <c r="C88" s="901"/>
      <c r="D88" s="901"/>
      <c r="E88" s="901"/>
      <c r="F88" s="901"/>
      <c r="G88" s="901"/>
      <c r="H88" s="901"/>
      <c r="I88" s="902"/>
      <c r="J88" s="418" t="str">
        <f>IF(基本情報入力シート!M119="","",基本情報入力シート!M119)</f>
        <v/>
      </c>
      <c r="K88" s="419" t="str">
        <f>IF(基本情報入力シート!R119="","",基本情報入力シート!R119)</f>
        <v/>
      </c>
      <c r="L88" s="419" t="str">
        <f>IF(基本情報入力シート!W119="","",基本情報入力シート!W119)</f>
        <v/>
      </c>
      <c r="M88" s="418" t="str">
        <f>IF(基本情報入力シート!X119="","",基本情報入力シート!X119)</f>
        <v/>
      </c>
      <c r="N88" s="420" t="str">
        <f>IF(基本情報入力シート!Y119="","",基本情報入力シート!Y119)</f>
        <v/>
      </c>
      <c r="O88" s="442"/>
      <c r="P88" s="446"/>
      <c r="Q88" s="38" t="str">
        <f>IFERROR(ROUNDDOWN(P88*VLOOKUP(N88,【参考】数式用!$V$2:$AA$58,MATCH(O88,【参考】数式用!$X$4:$AA$4)+2,FALSE)*0.5, 0), "")</f>
        <v/>
      </c>
      <c r="R88" s="447"/>
      <c r="S88" s="899"/>
      <c r="T88" s="899"/>
      <c r="U88" s="445"/>
      <c r="V88" s="454"/>
      <c r="W88" s="455"/>
      <c r="X88" s="421" t="str">
        <f>IFERROR(IF(V88="ー", "", ROUNDDOWN(W88*VLOOKUP(N88,【参考】数式用!$V$2:$AG$51,MATCH(V88,【参考】数式用!$AB$4:$AG$4)+6,FALSE)*0.5, 0)), "")</f>
        <v/>
      </c>
      <c r="Y88" s="456"/>
      <c r="Z88" s="455"/>
      <c r="AA88" s="445"/>
      <c r="AB88" s="486" t="e">
        <f>VLOOKUP(N88,【参考】数式用!$A$3:$N$58,14,FALSE)</f>
        <v>#N/A</v>
      </c>
      <c r="AC88" s="486" t="str">
        <f>IFERROR(VLOOKUP(N88,【参考】数式用!$A$3:$N$58,14,FALSE),"")&amp;"_4_5"</f>
        <v>_4_5</v>
      </c>
      <c r="AD88" s="486" t="str">
        <f>IFERROR(VLOOKUP(N88,【参考】数式用!$A$3:$N$58,14,FALSE),"")&amp;"_6"</f>
        <v>_6</v>
      </c>
      <c r="AE88" s="487" t="str">
        <f>IFERROR(VLOOKUP(N88,【参考】数式用!$AI$5:$AJ$51, 2, FALSE), "")</f>
        <v/>
      </c>
      <c r="AF88" s="488" t="str">
        <f t="shared" si="2"/>
        <v/>
      </c>
      <c r="AG88" s="489" t="str">
        <f t="shared" si="3"/>
        <v/>
      </c>
      <c r="AH88" s="490" t="str">
        <f>IFERROR(VLOOKUP(N88,【参考】数式用!$AM$3:$AN$56, 2, FALSE), "")</f>
        <v/>
      </c>
      <c r="AI88" s="415"/>
      <c r="AJ88" s="388"/>
      <c r="AK88" s="388"/>
      <c r="AL88" s="388"/>
      <c r="AM88" s="388"/>
      <c r="AN88" s="388"/>
      <c r="AO88" s="388"/>
      <c r="AP88" s="388"/>
      <c r="AQ88" s="388"/>
    </row>
    <row r="89" spans="1:43" customFormat="1" ht="40.200000000000003" customHeight="1">
      <c r="A89" s="417">
        <v>76</v>
      </c>
      <c r="B89" s="900" t="str">
        <f>IF(基本情報入力シート!C120="","",基本情報入力シート!C120)</f>
        <v/>
      </c>
      <c r="C89" s="901"/>
      <c r="D89" s="901"/>
      <c r="E89" s="901"/>
      <c r="F89" s="901"/>
      <c r="G89" s="901"/>
      <c r="H89" s="901"/>
      <c r="I89" s="902"/>
      <c r="J89" s="418" t="str">
        <f>IF(基本情報入力シート!M120="","",基本情報入力シート!M120)</f>
        <v/>
      </c>
      <c r="K89" s="419" t="str">
        <f>IF(基本情報入力シート!R120="","",基本情報入力シート!R120)</f>
        <v/>
      </c>
      <c r="L89" s="419" t="str">
        <f>IF(基本情報入力シート!W120="","",基本情報入力シート!W120)</f>
        <v/>
      </c>
      <c r="M89" s="418" t="str">
        <f>IF(基本情報入力シート!X120="","",基本情報入力シート!X120)</f>
        <v/>
      </c>
      <c r="N89" s="420" t="str">
        <f>IF(基本情報入力シート!Y120="","",基本情報入力シート!Y120)</f>
        <v/>
      </c>
      <c r="O89" s="442"/>
      <c r="P89" s="446"/>
      <c r="Q89" s="38" t="str">
        <f>IFERROR(ROUNDDOWN(P89*VLOOKUP(N89,【参考】数式用!$V$2:$AA$58,MATCH(O89,【参考】数式用!$X$4:$AA$4)+2,FALSE)*0.5, 0), "")</f>
        <v/>
      </c>
      <c r="R89" s="447"/>
      <c r="S89" s="899"/>
      <c r="T89" s="899"/>
      <c r="U89" s="445"/>
      <c r="V89" s="454"/>
      <c r="W89" s="455"/>
      <c r="X89" s="421" t="str">
        <f>IFERROR(IF(V89="ー", "", ROUNDDOWN(W89*VLOOKUP(N89,【参考】数式用!$V$2:$AG$51,MATCH(V89,【参考】数式用!$AB$4:$AG$4)+6,FALSE)*0.5, 0)), "")</f>
        <v/>
      </c>
      <c r="Y89" s="456"/>
      <c r="Z89" s="455"/>
      <c r="AA89" s="445"/>
      <c r="AB89" s="486" t="e">
        <f>VLOOKUP(N89,【参考】数式用!$A$3:$N$58,14,FALSE)</f>
        <v>#N/A</v>
      </c>
      <c r="AC89" s="486" t="str">
        <f>IFERROR(VLOOKUP(N89,【参考】数式用!$A$3:$N$58,14,FALSE),"")&amp;"_4_5"</f>
        <v>_4_5</v>
      </c>
      <c r="AD89" s="486" t="str">
        <f>IFERROR(VLOOKUP(N89,【参考】数式用!$A$3:$N$58,14,FALSE),"")&amp;"_6"</f>
        <v>_6</v>
      </c>
      <c r="AE89" s="487" t="str">
        <f>IFERROR(VLOOKUP(N89,【参考】数式用!$AI$5:$AJ$51, 2, FALSE), "")</f>
        <v/>
      </c>
      <c r="AF89" s="488" t="str">
        <f t="shared" si="2"/>
        <v/>
      </c>
      <c r="AG89" s="489" t="str">
        <f t="shared" si="3"/>
        <v/>
      </c>
      <c r="AH89" s="490" t="str">
        <f>IFERROR(VLOOKUP(N89,【参考】数式用!$AM$3:$AN$56, 2, FALSE), "")</f>
        <v/>
      </c>
      <c r="AI89" s="415"/>
      <c r="AJ89" s="388"/>
      <c r="AK89" s="388"/>
      <c r="AL89" s="388"/>
      <c r="AM89" s="388"/>
      <c r="AN89" s="388"/>
      <c r="AO89" s="388"/>
      <c r="AP89" s="388"/>
      <c r="AQ89" s="388"/>
    </row>
    <row r="90" spans="1:43" customFormat="1" ht="40.200000000000003" customHeight="1">
      <c r="A90" s="417">
        <v>77</v>
      </c>
      <c r="B90" s="900" t="str">
        <f>IF(基本情報入力シート!C121="","",基本情報入力シート!C121)</f>
        <v/>
      </c>
      <c r="C90" s="901"/>
      <c r="D90" s="901"/>
      <c r="E90" s="901"/>
      <c r="F90" s="901"/>
      <c r="G90" s="901"/>
      <c r="H90" s="901"/>
      <c r="I90" s="902"/>
      <c r="J90" s="418" t="str">
        <f>IF(基本情報入力シート!M121="","",基本情報入力シート!M121)</f>
        <v/>
      </c>
      <c r="K90" s="419" t="str">
        <f>IF(基本情報入力シート!R121="","",基本情報入力シート!R121)</f>
        <v/>
      </c>
      <c r="L90" s="419" t="str">
        <f>IF(基本情報入力シート!W121="","",基本情報入力シート!W121)</f>
        <v/>
      </c>
      <c r="M90" s="418" t="str">
        <f>IF(基本情報入力シート!X121="","",基本情報入力シート!X121)</f>
        <v/>
      </c>
      <c r="N90" s="420" t="str">
        <f>IF(基本情報入力シート!Y121="","",基本情報入力シート!Y121)</f>
        <v/>
      </c>
      <c r="O90" s="442"/>
      <c r="P90" s="446"/>
      <c r="Q90" s="38" t="str">
        <f>IFERROR(ROUNDDOWN(P90*VLOOKUP(N90,【参考】数式用!$V$2:$AA$58,MATCH(O90,【参考】数式用!$X$4:$AA$4)+2,FALSE)*0.5, 0), "")</f>
        <v/>
      </c>
      <c r="R90" s="447"/>
      <c r="S90" s="899"/>
      <c r="T90" s="899"/>
      <c r="U90" s="445"/>
      <c r="V90" s="454"/>
      <c r="W90" s="455"/>
      <c r="X90" s="421" t="str">
        <f>IFERROR(IF(V90="ー", "", ROUNDDOWN(W90*VLOOKUP(N90,【参考】数式用!$V$2:$AG$51,MATCH(V90,【参考】数式用!$AB$4:$AG$4)+6,FALSE)*0.5, 0)), "")</f>
        <v/>
      </c>
      <c r="Y90" s="456"/>
      <c r="Z90" s="455"/>
      <c r="AA90" s="445"/>
      <c r="AB90" s="486" t="e">
        <f>VLOOKUP(N90,【参考】数式用!$A$3:$N$58,14,FALSE)</f>
        <v>#N/A</v>
      </c>
      <c r="AC90" s="486" t="str">
        <f>IFERROR(VLOOKUP(N90,【参考】数式用!$A$3:$N$58,14,FALSE),"")&amp;"_4_5"</f>
        <v>_4_5</v>
      </c>
      <c r="AD90" s="486" t="str">
        <f>IFERROR(VLOOKUP(N90,【参考】数式用!$A$3:$N$58,14,FALSE),"")&amp;"_6"</f>
        <v>_6</v>
      </c>
      <c r="AE90" s="487" t="str">
        <f>IFERROR(VLOOKUP(N90,【参考】数式用!$AI$5:$AJ$51, 2, FALSE), "")</f>
        <v/>
      </c>
      <c r="AF90" s="488" t="str">
        <f t="shared" si="2"/>
        <v/>
      </c>
      <c r="AG90" s="489" t="str">
        <f t="shared" si="3"/>
        <v/>
      </c>
      <c r="AH90" s="490" t="str">
        <f>IFERROR(VLOOKUP(N90,【参考】数式用!$AM$3:$AN$56, 2, FALSE), "")</f>
        <v/>
      </c>
      <c r="AI90" s="415"/>
      <c r="AJ90" s="388"/>
      <c r="AK90" s="388"/>
      <c r="AL90" s="388"/>
      <c r="AM90" s="388"/>
      <c r="AN90" s="388"/>
      <c r="AO90" s="388"/>
      <c r="AP90" s="388"/>
      <c r="AQ90" s="388"/>
    </row>
    <row r="91" spans="1:43" customFormat="1" ht="40.200000000000003" customHeight="1">
      <c r="A91" s="417">
        <v>78</v>
      </c>
      <c r="B91" s="900" t="str">
        <f>IF(基本情報入力シート!C122="","",基本情報入力シート!C122)</f>
        <v/>
      </c>
      <c r="C91" s="901"/>
      <c r="D91" s="901"/>
      <c r="E91" s="901"/>
      <c r="F91" s="901"/>
      <c r="G91" s="901"/>
      <c r="H91" s="901"/>
      <c r="I91" s="902"/>
      <c r="J91" s="418" t="str">
        <f>IF(基本情報入力シート!M122="","",基本情報入力シート!M122)</f>
        <v/>
      </c>
      <c r="K91" s="419" t="str">
        <f>IF(基本情報入力シート!R122="","",基本情報入力シート!R122)</f>
        <v/>
      </c>
      <c r="L91" s="419" t="str">
        <f>IF(基本情報入力シート!W122="","",基本情報入力シート!W122)</f>
        <v/>
      </c>
      <c r="M91" s="418" t="str">
        <f>IF(基本情報入力シート!X122="","",基本情報入力シート!X122)</f>
        <v/>
      </c>
      <c r="N91" s="420" t="str">
        <f>IF(基本情報入力シート!Y122="","",基本情報入力シート!Y122)</f>
        <v/>
      </c>
      <c r="O91" s="442"/>
      <c r="P91" s="446"/>
      <c r="Q91" s="38" t="str">
        <f>IFERROR(ROUNDDOWN(P91*VLOOKUP(N91,【参考】数式用!$V$2:$AA$58,MATCH(O91,【参考】数式用!$X$4:$AA$4)+2,FALSE)*0.5, 0), "")</f>
        <v/>
      </c>
      <c r="R91" s="447"/>
      <c r="S91" s="899"/>
      <c r="T91" s="899"/>
      <c r="U91" s="445"/>
      <c r="V91" s="454"/>
      <c r="W91" s="455"/>
      <c r="X91" s="421" t="str">
        <f>IFERROR(IF(V91="ー", "", ROUNDDOWN(W91*VLOOKUP(N91,【参考】数式用!$V$2:$AG$51,MATCH(V91,【参考】数式用!$AB$4:$AG$4)+6,FALSE)*0.5, 0)), "")</f>
        <v/>
      </c>
      <c r="Y91" s="456"/>
      <c r="Z91" s="455"/>
      <c r="AA91" s="445"/>
      <c r="AB91" s="486" t="e">
        <f>VLOOKUP(N91,【参考】数式用!$A$3:$N$58,14,FALSE)</f>
        <v>#N/A</v>
      </c>
      <c r="AC91" s="486" t="str">
        <f>IFERROR(VLOOKUP(N91,【参考】数式用!$A$3:$N$58,14,FALSE),"")&amp;"_4_5"</f>
        <v>_4_5</v>
      </c>
      <c r="AD91" s="486" t="str">
        <f>IFERROR(VLOOKUP(N91,【参考】数式用!$A$3:$N$58,14,FALSE),"")&amp;"_6"</f>
        <v>_6</v>
      </c>
      <c r="AE91" s="487" t="str">
        <f>IFERROR(VLOOKUP(N91,【参考】数式用!$AI$5:$AJ$51, 2, FALSE), "")</f>
        <v/>
      </c>
      <c r="AF91" s="488" t="str">
        <f t="shared" si="2"/>
        <v/>
      </c>
      <c r="AG91" s="489" t="str">
        <f t="shared" si="3"/>
        <v/>
      </c>
      <c r="AH91" s="490" t="str">
        <f>IFERROR(VLOOKUP(N91,【参考】数式用!$AM$3:$AN$56, 2, FALSE), "")</f>
        <v/>
      </c>
      <c r="AI91" s="415"/>
      <c r="AJ91" s="388"/>
      <c r="AK91" s="388"/>
      <c r="AL91" s="388"/>
      <c r="AM91" s="388"/>
      <c r="AN91" s="388"/>
      <c r="AO91" s="388"/>
      <c r="AP91" s="388"/>
      <c r="AQ91" s="388"/>
    </row>
    <row r="92" spans="1:43" customFormat="1" ht="40.200000000000003" customHeight="1">
      <c r="A92" s="417">
        <v>79</v>
      </c>
      <c r="B92" s="900" t="str">
        <f>IF(基本情報入力シート!C123="","",基本情報入力シート!C123)</f>
        <v/>
      </c>
      <c r="C92" s="901"/>
      <c r="D92" s="901"/>
      <c r="E92" s="901"/>
      <c r="F92" s="901"/>
      <c r="G92" s="901"/>
      <c r="H92" s="901"/>
      <c r="I92" s="902"/>
      <c r="J92" s="418" t="str">
        <f>IF(基本情報入力シート!M123="","",基本情報入力シート!M123)</f>
        <v/>
      </c>
      <c r="K92" s="419" t="str">
        <f>IF(基本情報入力シート!R123="","",基本情報入力シート!R123)</f>
        <v/>
      </c>
      <c r="L92" s="419" t="str">
        <f>IF(基本情報入力シート!W123="","",基本情報入力シート!W123)</f>
        <v/>
      </c>
      <c r="M92" s="418" t="str">
        <f>IF(基本情報入力シート!X123="","",基本情報入力シート!X123)</f>
        <v/>
      </c>
      <c r="N92" s="420" t="str">
        <f>IF(基本情報入力シート!Y123="","",基本情報入力シート!Y123)</f>
        <v/>
      </c>
      <c r="O92" s="442"/>
      <c r="P92" s="446"/>
      <c r="Q92" s="38" t="str">
        <f>IFERROR(ROUNDDOWN(P92*VLOOKUP(N92,【参考】数式用!$V$2:$AA$58,MATCH(O92,【参考】数式用!$X$4:$AA$4)+2,FALSE)*0.5, 0), "")</f>
        <v/>
      </c>
      <c r="R92" s="447"/>
      <c r="S92" s="899"/>
      <c r="T92" s="899"/>
      <c r="U92" s="445"/>
      <c r="V92" s="454"/>
      <c r="W92" s="455"/>
      <c r="X92" s="421" t="str">
        <f>IFERROR(IF(V92="ー", "", ROUNDDOWN(W92*VLOOKUP(N92,【参考】数式用!$V$2:$AG$51,MATCH(V92,【参考】数式用!$AB$4:$AG$4)+6,FALSE)*0.5, 0)), "")</f>
        <v/>
      </c>
      <c r="Y92" s="456"/>
      <c r="Z92" s="455"/>
      <c r="AA92" s="445"/>
      <c r="AB92" s="486" t="e">
        <f>VLOOKUP(N92,【参考】数式用!$A$3:$N$58,14,FALSE)</f>
        <v>#N/A</v>
      </c>
      <c r="AC92" s="486" t="str">
        <f>IFERROR(VLOOKUP(N92,【参考】数式用!$A$3:$N$58,14,FALSE),"")&amp;"_4_5"</f>
        <v>_4_5</v>
      </c>
      <c r="AD92" s="486" t="str">
        <f>IFERROR(VLOOKUP(N92,【参考】数式用!$A$3:$N$58,14,FALSE),"")&amp;"_6"</f>
        <v>_6</v>
      </c>
      <c r="AE92" s="487" t="str">
        <f>IFERROR(VLOOKUP(N92,【参考】数式用!$AI$5:$AJ$51, 2, FALSE), "")</f>
        <v/>
      </c>
      <c r="AF92" s="488" t="str">
        <f t="shared" si="2"/>
        <v/>
      </c>
      <c r="AG92" s="489" t="str">
        <f t="shared" si="3"/>
        <v/>
      </c>
      <c r="AH92" s="490" t="str">
        <f>IFERROR(VLOOKUP(N92,【参考】数式用!$AM$3:$AN$56, 2, FALSE), "")</f>
        <v/>
      </c>
      <c r="AI92" s="415"/>
      <c r="AJ92" s="388"/>
      <c r="AK92" s="388"/>
      <c r="AL92" s="388"/>
      <c r="AM92" s="388"/>
      <c r="AN92" s="388"/>
      <c r="AO92" s="388"/>
      <c r="AP92" s="388"/>
      <c r="AQ92" s="388"/>
    </row>
    <row r="93" spans="1:43" customFormat="1" ht="40.200000000000003" customHeight="1">
      <c r="A93" s="417">
        <v>80</v>
      </c>
      <c r="B93" s="900" t="str">
        <f>IF(基本情報入力シート!C124="","",基本情報入力シート!C124)</f>
        <v/>
      </c>
      <c r="C93" s="901"/>
      <c r="D93" s="901"/>
      <c r="E93" s="901"/>
      <c r="F93" s="901"/>
      <c r="G93" s="901"/>
      <c r="H93" s="901"/>
      <c r="I93" s="902"/>
      <c r="J93" s="418" t="str">
        <f>IF(基本情報入力シート!M124="","",基本情報入力シート!M124)</f>
        <v/>
      </c>
      <c r="K93" s="419" t="str">
        <f>IF(基本情報入力シート!R124="","",基本情報入力シート!R124)</f>
        <v/>
      </c>
      <c r="L93" s="419" t="str">
        <f>IF(基本情報入力シート!W124="","",基本情報入力シート!W124)</f>
        <v/>
      </c>
      <c r="M93" s="418" t="str">
        <f>IF(基本情報入力シート!X124="","",基本情報入力シート!X124)</f>
        <v/>
      </c>
      <c r="N93" s="420" t="str">
        <f>IF(基本情報入力シート!Y124="","",基本情報入力シート!Y124)</f>
        <v/>
      </c>
      <c r="O93" s="442"/>
      <c r="P93" s="446"/>
      <c r="Q93" s="38" t="str">
        <f>IFERROR(ROUNDDOWN(P93*VLOOKUP(N93,【参考】数式用!$V$2:$AA$58,MATCH(O93,【参考】数式用!$X$4:$AA$4)+2,FALSE)*0.5, 0), "")</f>
        <v/>
      </c>
      <c r="R93" s="447"/>
      <c r="S93" s="899"/>
      <c r="T93" s="899"/>
      <c r="U93" s="445"/>
      <c r="V93" s="454"/>
      <c r="W93" s="455"/>
      <c r="X93" s="421" t="str">
        <f>IFERROR(IF(V93="ー", "", ROUNDDOWN(W93*VLOOKUP(N93,【参考】数式用!$V$2:$AG$51,MATCH(V93,【参考】数式用!$AB$4:$AG$4)+6,FALSE)*0.5, 0)), "")</f>
        <v/>
      </c>
      <c r="Y93" s="456"/>
      <c r="Z93" s="455"/>
      <c r="AA93" s="445"/>
      <c r="AB93" s="486" t="e">
        <f>VLOOKUP(N93,【参考】数式用!$A$3:$N$58,14,FALSE)</f>
        <v>#N/A</v>
      </c>
      <c r="AC93" s="486" t="str">
        <f>IFERROR(VLOOKUP(N93,【参考】数式用!$A$3:$N$58,14,FALSE),"")&amp;"_4_5"</f>
        <v>_4_5</v>
      </c>
      <c r="AD93" s="486" t="str">
        <f>IFERROR(VLOOKUP(N93,【参考】数式用!$A$3:$N$58,14,FALSE),"")&amp;"_6"</f>
        <v>_6</v>
      </c>
      <c r="AE93" s="487" t="str">
        <f>IFERROR(VLOOKUP(N93,【参考】数式用!$AI$5:$AJ$51, 2, FALSE), "")</f>
        <v/>
      </c>
      <c r="AF93" s="488" t="str">
        <f t="shared" si="2"/>
        <v/>
      </c>
      <c r="AG93" s="489" t="str">
        <f t="shared" si="3"/>
        <v/>
      </c>
      <c r="AH93" s="490" t="str">
        <f>IFERROR(VLOOKUP(N93,【参考】数式用!$AM$3:$AN$56, 2, FALSE), "")</f>
        <v/>
      </c>
      <c r="AI93" s="415"/>
      <c r="AJ93" s="388"/>
      <c r="AK93" s="388"/>
      <c r="AL93" s="388"/>
      <c r="AM93" s="388"/>
      <c r="AN93" s="388"/>
      <c r="AO93" s="388"/>
      <c r="AP93" s="388"/>
      <c r="AQ93" s="388"/>
    </row>
    <row r="94" spans="1:43" customFormat="1" ht="40.200000000000003" customHeight="1">
      <c r="A94" s="417">
        <v>81</v>
      </c>
      <c r="B94" s="900" t="str">
        <f>IF(基本情報入力シート!C125="","",基本情報入力シート!C125)</f>
        <v/>
      </c>
      <c r="C94" s="901"/>
      <c r="D94" s="901"/>
      <c r="E94" s="901"/>
      <c r="F94" s="901"/>
      <c r="G94" s="901"/>
      <c r="H94" s="901"/>
      <c r="I94" s="902"/>
      <c r="J94" s="418" t="str">
        <f>IF(基本情報入力シート!M125="","",基本情報入力シート!M125)</f>
        <v/>
      </c>
      <c r="K94" s="419" t="str">
        <f>IF(基本情報入力シート!R125="","",基本情報入力シート!R125)</f>
        <v/>
      </c>
      <c r="L94" s="419" t="str">
        <f>IF(基本情報入力シート!W125="","",基本情報入力シート!W125)</f>
        <v/>
      </c>
      <c r="M94" s="418" t="str">
        <f>IF(基本情報入力シート!X125="","",基本情報入力シート!X125)</f>
        <v/>
      </c>
      <c r="N94" s="420" t="str">
        <f>IF(基本情報入力シート!Y125="","",基本情報入力シート!Y125)</f>
        <v/>
      </c>
      <c r="O94" s="442"/>
      <c r="P94" s="446"/>
      <c r="Q94" s="38" t="str">
        <f>IFERROR(ROUNDDOWN(P94*VLOOKUP(N94,【参考】数式用!$V$2:$AA$58,MATCH(O94,【参考】数式用!$X$4:$AA$4)+2,FALSE)*0.5, 0), "")</f>
        <v/>
      </c>
      <c r="R94" s="447"/>
      <c r="S94" s="899"/>
      <c r="T94" s="899"/>
      <c r="U94" s="445"/>
      <c r="V94" s="454"/>
      <c r="W94" s="455"/>
      <c r="X94" s="421" t="str">
        <f>IFERROR(IF(V94="ー", "", ROUNDDOWN(W94*VLOOKUP(N94,【参考】数式用!$V$2:$AG$51,MATCH(V94,【参考】数式用!$AB$4:$AG$4)+6,FALSE)*0.5, 0)), "")</f>
        <v/>
      </c>
      <c r="Y94" s="456"/>
      <c r="Z94" s="455"/>
      <c r="AA94" s="445"/>
      <c r="AB94" s="486" t="e">
        <f>VLOOKUP(N94,【参考】数式用!$A$3:$N$58,14,FALSE)</f>
        <v>#N/A</v>
      </c>
      <c r="AC94" s="486" t="str">
        <f>IFERROR(VLOOKUP(N94,【参考】数式用!$A$3:$N$58,14,FALSE),"")&amp;"_4_5"</f>
        <v>_4_5</v>
      </c>
      <c r="AD94" s="486" t="str">
        <f>IFERROR(VLOOKUP(N94,【参考】数式用!$A$3:$N$58,14,FALSE),"")&amp;"_6"</f>
        <v>_6</v>
      </c>
      <c r="AE94" s="487" t="str">
        <f>IFERROR(VLOOKUP(N94,【参考】数式用!$AI$5:$AJ$51, 2, FALSE), "")</f>
        <v/>
      </c>
      <c r="AF94" s="488" t="str">
        <f t="shared" si="2"/>
        <v/>
      </c>
      <c r="AG94" s="489" t="str">
        <f t="shared" si="3"/>
        <v/>
      </c>
      <c r="AH94" s="490" t="str">
        <f>IFERROR(VLOOKUP(N94,【参考】数式用!$AM$3:$AN$56, 2, FALSE), "")</f>
        <v/>
      </c>
      <c r="AI94" s="415"/>
      <c r="AJ94" s="388"/>
      <c r="AK94" s="388"/>
      <c r="AL94" s="388"/>
      <c r="AM94" s="388"/>
      <c r="AN94" s="388"/>
      <c r="AO94" s="388"/>
      <c r="AP94" s="388"/>
      <c r="AQ94" s="388"/>
    </row>
    <row r="95" spans="1:43" customFormat="1" ht="40.200000000000003" customHeight="1">
      <c r="A95" s="417">
        <v>82</v>
      </c>
      <c r="B95" s="900" t="str">
        <f>IF(基本情報入力シート!C126="","",基本情報入力シート!C126)</f>
        <v/>
      </c>
      <c r="C95" s="901"/>
      <c r="D95" s="901"/>
      <c r="E95" s="901"/>
      <c r="F95" s="901"/>
      <c r="G95" s="901"/>
      <c r="H95" s="901"/>
      <c r="I95" s="902"/>
      <c r="J95" s="418" t="str">
        <f>IF(基本情報入力シート!M126="","",基本情報入力シート!M126)</f>
        <v/>
      </c>
      <c r="K95" s="419" t="str">
        <f>IF(基本情報入力シート!R126="","",基本情報入力シート!R126)</f>
        <v/>
      </c>
      <c r="L95" s="419" t="str">
        <f>IF(基本情報入力シート!W126="","",基本情報入力シート!W126)</f>
        <v/>
      </c>
      <c r="M95" s="418" t="str">
        <f>IF(基本情報入力シート!X126="","",基本情報入力シート!X126)</f>
        <v/>
      </c>
      <c r="N95" s="420" t="str">
        <f>IF(基本情報入力シート!Y126="","",基本情報入力シート!Y126)</f>
        <v/>
      </c>
      <c r="O95" s="442"/>
      <c r="P95" s="446"/>
      <c r="Q95" s="38" t="str">
        <f>IFERROR(ROUNDDOWN(P95*VLOOKUP(N95,【参考】数式用!$V$2:$AA$58,MATCH(O95,【参考】数式用!$X$4:$AA$4)+2,FALSE)*0.5, 0), "")</f>
        <v/>
      </c>
      <c r="R95" s="447"/>
      <c r="S95" s="899"/>
      <c r="T95" s="899"/>
      <c r="U95" s="445"/>
      <c r="V95" s="454"/>
      <c r="W95" s="455"/>
      <c r="X95" s="421" t="str">
        <f>IFERROR(IF(V95="ー", "", ROUNDDOWN(W95*VLOOKUP(N95,【参考】数式用!$V$2:$AG$51,MATCH(V95,【参考】数式用!$AB$4:$AG$4)+6,FALSE)*0.5, 0)), "")</f>
        <v/>
      </c>
      <c r="Y95" s="456"/>
      <c r="Z95" s="455"/>
      <c r="AA95" s="445"/>
      <c r="AB95" s="486" t="e">
        <f>VLOOKUP(N95,【参考】数式用!$A$3:$N$58,14,FALSE)</f>
        <v>#N/A</v>
      </c>
      <c r="AC95" s="486" t="str">
        <f>IFERROR(VLOOKUP(N95,【参考】数式用!$A$3:$N$58,14,FALSE),"")&amp;"_4_5"</f>
        <v>_4_5</v>
      </c>
      <c r="AD95" s="486" t="str">
        <f>IFERROR(VLOOKUP(N95,【参考】数式用!$A$3:$N$58,14,FALSE),"")&amp;"_6"</f>
        <v>_6</v>
      </c>
      <c r="AE95" s="487" t="str">
        <f>IFERROR(VLOOKUP(N95,【参考】数式用!$AI$5:$AJ$51, 2, FALSE), "")</f>
        <v/>
      </c>
      <c r="AF95" s="488" t="str">
        <f t="shared" si="2"/>
        <v/>
      </c>
      <c r="AG95" s="489" t="str">
        <f t="shared" si="3"/>
        <v/>
      </c>
      <c r="AH95" s="490" t="str">
        <f>IFERROR(VLOOKUP(N95,【参考】数式用!$AM$3:$AN$56, 2, FALSE), "")</f>
        <v/>
      </c>
      <c r="AI95" s="415"/>
      <c r="AJ95" s="388"/>
      <c r="AK95" s="388"/>
      <c r="AL95" s="388"/>
      <c r="AM95" s="388"/>
      <c r="AN95" s="388"/>
      <c r="AO95" s="388"/>
      <c r="AP95" s="388"/>
      <c r="AQ95" s="388"/>
    </row>
    <row r="96" spans="1:43" customFormat="1" ht="40.200000000000003" customHeight="1">
      <c r="A96" s="417">
        <v>83</v>
      </c>
      <c r="B96" s="900" t="str">
        <f>IF(基本情報入力シート!C127="","",基本情報入力シート!C127)</f>
        <v/>
      </c>
      <c r="C96" s="901"/>
      <c r="D96" s="901"/>
      <c r="E96" s="901"/>
      <c r="F96" s="901"/>
      <c r="G96" s="901"/>
      <c r="H96" s="901"/>
      <c r="I96" s="902"/>
      <c r="J96" s="418" t="str">
        <f>IF(基本情報入力シート!M127="","",基本情報入力シート!M127)</f>
        <v/>
      </c>
      <c r="K96" s="419" t="str">
        <f>IF(基本情報入力シート!R127="","",基本情報入力シート!R127)</f>
        <v/>
      </c>
      <c r="L96" s="419" t="str">
        <f>IF(基本情報入力シート!W127="","",基本情報入力シート!W127)</f>
        <v/>
      </c>
      <c r="M96" s="418" t="str">
        <f>IF(基本情報入力シート!X127="","",基本情報入力シート!X127)</f>
        <v/>
      </c>
      <c r="N96" s="420" t="str">
        <f>IF(基本情報入力シート!Y127="","",基本情報入力シート!Y127)</f>
        <v/>
      </c>
      <c r="O96" s="442"/>
      <c r="P96" s="446"/>
      <c r="Q96" s="38" t="str">
        <f>IFERROR(ROUNDDOWN(P96*VLOOKUP(N96,【参考】数式用!$V$2:$AA$58,MATCH(O96,【参考】数式用!$X$4:$AA$4)+2,FALSE)*0.5, 0), "")</f>
        <v/>
      </c>
      <c r="R96" s="447"/>
      <c r="S96" s="899"/>
      <c r="T96" s="899"/>
      <c r="U96" s="445"/>
      <c r="V96" s="454"/>
      <c r="W96" s="455"/>
      <c r="X96" s="421" t="str">
        <f>IFERROR(IF(V96="ー", "", ROUNDDOWN(W96*VLOOKUP(N96,【参考】数式用!$V$2:$AG$51,MATCH(V96,【参考】数式用!$AB$4:$AG$4)+6,FALSE)*0.5, 0)), "")</f>
        <v/>
      </c>
      <c r="Y96" s="456"/>
      <c r="Z96" s="455"/>
      <c r="AA96" s="445"/>
      <c r="AB96" s="486" t="e">
        <f>VLOOKUP(N96,【参考】数式用!$A$3:$N$58,14,FALSE)</f>
        <v>#N/A</v>
      </c>
      <c r="AC96" s="486" t="str">
        <f>IFERROR(VLOOKUP(N96,【参考】数式用!$A$3:$N$58,14,FALSE),"")&amp;"_4_5"</f>
        <v>_4_5</v>
      </c>
      <c r="AD96" s="486" t="str">
        <f>IFERROR(VLOOKUP(N96,【参考】数式用!$A$3:$N$58,14,FALSE),"")&amp;"_6"</f>
        <v>_6</v>
      </c>
      <c r="AE96" s="487" t="str">
        <f>IFERROR(VLOOKUP(N96,【参考】数式用!$AI$5:$AJ$51, 2, FALSE), "")</f>
        <v/>
      </c>
      <c r="AF96" s="488" t="str">
        <f t="shared" si="2"/>
        <v/>
      </c>
      <c r="AG96" s="489" t="str">
        <f t="shared" si="3"/>
        <v/>
      </c>
      <c r="AH96" s="490" t="str">
        <f>IFERROR(VLOOKUP(N96,【参考】数式用!$AM$3:$AN$56, 2, FALSE), "")</f>
        <v/>
      </c>
      <c r="AI96" s="415"/>
      <c r="AJ96" s="388"/>
      <c r="AK96" s="388"/>
      <c r="AL96" s="388"/>
      <c r="AM96" s="388"/>
      <c r="AN96" s="388"/>
      <c r="AO96" s="388"/>
      <c r="AP96" s="388"/>
      <c r="AQ96" s="388"/>
    </row>
    <row r="97" spans="1:43" customFormat="1" ht="40.200000000000003" customHeight="1">
      <c r="A97" s="417">
        <v>84</v>
      </c>
      <c r="B97" s="900" t="str">
        <f>IF(基本情報入力シート!C128="","",基本情報入力シート!C128)</f>
        <v/>
      </c>
      <c r="C97" s="901"/>
      <c r="D97" s="901"/>
      <c r="E97" s="901"/>
      <c r="F97" s="901"/>
      <c r="G97" s="901"/>
      <c r="H97" s="901"/>
      <c r="I97" s="902"/>
      <c r="J97" s="418" t="str">
        <f>IF(基本情報入力シート!M128="","",基本情報入力シート!M128)</f>
        <v/>
      </c>
      <c r="K97" s="419" t="str">
        <f>IF(基本情報入力シート!R128="","",基本情報入力シート!R128)</f>
        <v/>
      </c>
      <c r="L97" s="419" t="str">
        <f>IF(基本情報入力シート!W128="","",基本情報入力シート!W128)</f>
        <v/>
      </c>
      <c r="M97" s="418" t="str">
        <f>IF(基本情報入力シート!X128="","",基本情報入力シート!X128)</f>
        <v/>
      </c>
      <c r="N97" s="420" t="str">
        <f>IF(基本情報入力シート!Y128="","",基本情報入力シート!Y128)</f>
        <v/>
      </c>
      <c r="O97" s="442"/>
      <c r="P97" s="446"/>
      <c r="Q97" s="38" t="str">
        <f>IFERROR(ROUNDDOWN(P97*VLOOKUP(N97,【参考】数式用!$V$2:$AA$58,MATCH(O97,【参考】数式用!$X$4:$AA$4)+2,FALSE)*0.5, 0), "")</f>
        <v/>
      </c>
      <c r="R97" s="447"/>
      <c r="S97" s="899"/>
      <c r="T97" s="899"/>
      <c r="U97" s="445"/>
      <c r="V97" s="454"/>
      <c r="W97" s="455"/>
      <c r="X97" s="421" t="str">
        <f>IFERROR(IF(V97="ー", "", ROUNDDOWN(W97*VLOOKUP(N97,【参考】数式用!$V$2:$AG$51,MATCH(V97,【参考】数式用!$AB$4:$AG$4)+6,FALSE)*0.5, 0)), "")</f>
        <v/>
      </c>
      <c r="Y97" s="456"/>
      <c r="Z97" s="455"/>
      <c r="AA97" s="445"/>
      <c r="AB97" s="486" t="e">
        <f>VLOOKUP(N97,【参考】数式用!$A$3:$N$58,14,FALSE)</f>
        <v>#N/A</v>
      </c>
      <c r="AC97" s="486" t="str">
        <f>IFERROR(VLOOKUP(N97,【参考】数式用!$A$3:$N$58,14,FALSE),"")&amp;"_4_5"</f>
        <v>_4_5</v>
      </c>
      <c r="AD97" s="486" t="str">
        <f>IFERROR(VLOOKUP(N97,【参考】数式用!$A$3:$N$58,14,FALSE),"")&amp;"_6"</f>
        <v>_6</v>
      </c>
      <c r="AE97" s="487" t="str">
        <f>IFERROR(VLOOKUP(N97,【参考】数式用!$AI$5:$AJ$51, 2, FALSE), "")</f>
        <v/>
      </c>
      <c r="AF97" s="488" t="str">
        <f t="shared" si="2"/>
        <v/>
      </c>
      <c r="AG97" s="489" t="str">
        <f t="shared" si="3"/>
        <v/>
      </c>
      <c r="AH97" s="490" t="str">
        <f>IFERROR(VLOOKUP(N97,【参考】数式用!$AM$3:$AN$56, 2, FALSE), "")</f>
        <v/>
      </c>
      <c r="AI97" s="415"/>
      <c r="AJ97" s="388"/>
      <c r="AK97" s="388"/>
      <c r="AL97" s="388"/>
      <c r="AM97" s="388"/>
      <c r="AN97" s="388"/>
      <c r="AO97" s="388"/>
      <c r="AP97" s="388"/>
      <c r="AQ97" s="388"/>
    </row>
    <row r="98" spans="1:43" customFormat="1" ht="40.200000000000003" customHeight="1">
      <c r="A98" s="417">
        <v>85</v>
      </c>
      <c r="B98" s="900" t="str">
        <f>IF(基本情報入力シート!C129="","",基本情報入力シート!C129)</f>
        <v/>
      </c>
      <c r="C98" s="901"/>
      <c r="D98" s="901"/>
      <c r="E98" s="901"/>
      <c r="F98" s="901"/>
      <c r="G98" s="901"/>
      <c r="H98" s="901"/>
      <c r="I98" s="902"/>
      <c r="J98" s="418" t="str">
        <f>IF(基本情報入力シート!M129="","",基本情報入力シート!M129)</f>
        <v/>
      </c>
      <c r="K98" s="419" t="str">
        <f>IF(基本情報入力シート!R129="","",基本情報入力シート!R129)</f>
        <v/>
      </c>
      <c r="L98" s="419" t="str">
        <f>IF(基本情報入力シート!W129="","",基本情報入力シート!W129)</f>
        <v/>
      </c>
      <c r="M98" s="418" t="str">
        <f>IF(基本情報入力シート!X129="","",基本情報入力シート!X129)</f>
        <v/>
      </c>
      <c r="N98" s="420" t="str">
        <f>IF(基本情報入力シート!Y129="","",基本情報入力シート!Y129)</f>
        <v/>
      </c>
      <c r="O98" s="442"/>
      <c r="P98" s="446"/>
      <c r="Q98" s="38" t="str">
        <f>IFERROR(ROUNDDOWN(P98*VLOOKUP(N98,【参考】数式用!$V$2:$AA$58,MATCH(O98,【参考】数式用!$X$4:$AA$4)+2,FALSE)*0.5, 0), "")</f>
        <v/>
      </c>
      <c r="R98" s="447"/>
      <c r="S98" s="899"/>
      <c r="T98" s="899"/>
      <c r="U98" s="445"/>
      <c r="V98" s="454"/>
      <c r="W98" s="455"/>
      <c r="X98" s="421" t="str">
        <f>IFERROR(IF(V98="ー", "", ROUNDDOWN(W98*VLOOKUP(N98,【参考】数式用!$V$2:$AG$51,MATCH(V98,【参考】数式用!$AB$4:$AG$4)+6,FALSE)*0.5, 0)), "")</f>
        <v/>
      </c>
      <c r="Y98" s="456"/>
      <c r="Z98" s="455"/>
      <c r="AA98" s="445"/>
      <c r="AB98" s="486" t="e">
        <f>VLOOKUP(N98,【参考】数式用!$A$3:$N$58,14,FALSE)</f>
        <v>#N/A</v>
      </c>
      <c r="AC98" s="486" t="str">
        <f>IFERROR(VLOOKUP(N98,【参考】数式用!$A$3:$N$58,14,FALSE),"")&amp;"_4_5"</f>
        <v>_4_5</v>
      </c>
      <c r="AD98" s="486" t="str">
        <f>IFERROR(VLOOKUP(N98,【参考】数式用!$A$3:$N$58,14,FALSE),"")&amp;"_6"</f>
        <v>_6</v>
      </c>
      <c r="AE98" s="487" t="str">
        <f>IFERROR(VLOOKUP(N98,【参考】数式用!$AI$5:$AJ$51, 2, FALSE), "")</f>
        <v/>
      </c>
      <c r="AF98" s="488" t="str">
        <f t="shared" si="2"/>
        <v/>
      </c>
      <c r="AG98" s="489" t="str">
        <f t="shared" si="3"/>
        <v/>
      </c>
      <c r="AH98" s="490" t="str">
        <f>IFERROR(VLOOKUP(N98,【参考】数式用!$AM$3:$AN$56, 2, FALSE), "")</f>
        <v/>
      </c>
      <c r="AI98" s="415"/>
      <c r="AJ98" s="388"/>
      <c r="AK98" s="388"/>
      <c r="AL98" s="388"/>
      <c r="AM98" s="388"/>
      <c r="AN98" s="388"/>
      <c r="AO98" s="388"/>
      <c r="AP98" s="388"/>
      <c r="AQ98" s="388"/>
    </row>
    <row r="99" spans="1:43" customFormat="1" ht="40.200000000000003" customHeight="1">
      <c r="A99" s="417">
        <v>86</v>
      </c>
      <c r="B99" s="900" t="str">
        <f>IF(基本情報入力シート!C130="","",基本情報入力シート!C130)</f>
        <v/>
      </c>
      <c r="C99" s="901"/>
      <c r="D99" s="901"/>
      <c r="E99" s="901"/>
      <c r="F99" s="901"/>
      <c r="G99" s="901"/>
      <c r="H99" s="901"/>
      <c r="I99" s="902"/>
      <c r="J99" s="418" t="str">
        <f>IF(基本情報入力シート!M130="","",基本情報入力シート!M130)</f>
        <v/>
      </c>
      <c r="K99" s="419" t="str">
        <f>IF(基本情報入力シート!R130="","",基本情報入力シート!R130)</f>
        <v/>
      </c>
      <c r="L99" s="419" t="str">
        <f>IF(基本情報入力シート!W130="","",基本情報入力シート!W130)</f>
        <v/>
      </c>
      <c r="M99" s="418" t="str">
        <f>IF(基本情報入力シート!X130="","",基本情報入力シート!X130)</f>
        <v/>
      </c>
      <c r="N99" s="420" t="str">
        <f>IF(基本情報入力シート!Y130="","",基本情報入力シート!Y130)</f>
        <v/>
      </c>
      <c r="O99" s="442"/>
      <c r="P99" s="446"/>
      <c r="Q99" s="38" t="str">
        <f>IFERROR(ROUNDDOWN(P99*VLOOKUP(N99,【参考】数式用!$V$2:$AA$58,MATCH(O99,【参考】数式用!$X$4:$AA$4)+2,FALSE)*0.5, 0), "")</f>
        <v/>
      </c>
      <c r="R99" s="447"/>
      <c r="S99" s="899"/>
      <c r="T99" s="899"/>
      <c r="U99" s="445"/>
      <c r="V99" s="454"/>
      <c r="W99" s="455"/>
      <c r="X99" s="421" t="str">
        <f>IFERROR(IF(V99="ー", "", ROUNDDOWN(W99*VLOOKUP(N99,【参考】数式用!$V$2:$AG$51,MATCH(V99,【参考】数式用!$AB$4:$AG$4)+6,FALSE)*0.5, 0)), "")</f>
        <v/>
      </c>
      <c r="Y99" s="456"/>
      <c r="Z99" s="455"/>
      <c r="AA99" s="445"/>
      <c r="AB99" s="486" t="e">
        <f>VLOOKUP(N99,【参考】数式用!$A$3:$N$58,14,FALSE)</f>
        <v>#N/A</v>
      </c>
      <c r="AC99" s="486" t="str">
        <f>IFERROR(VLOOKUP(N99,【参考】数式用!$A$3:$N$58,14,FALSE),"")&amp;"_4_5"</f>
        <v>_4_5</v>
      </c>
      <c r="AD99" s="486" t="str">
        <f>IFERROR(VLOOKUP(N99,【参考】数式用!$A$3:$N$58,14,FALSE),"")&amp;"_6"</f>
        <v>_6</v>
      </c>
      <c r="AE99" s="487" t="str">
        <f>IFERROR(VLOOKUP(N99,【参考】数式用!$AI$5:$AJ$51, 2, FALSE), "")</f>
        <v/>
      </c>
      <c r="AF99" s="488" t="str">
        <f t="shared" si="2"/>
        <v/>
      </c>
      <c r="AG99" s="489" t="str">
        <f t="shared" si="3"/>
        <v/>
      </c>
      <c r="AH99" s="490" t="str">
        <f>IFERROR(VLOOKUP(N99,【参考】数式用!$AM$3:$AN$56, 2, FALSE), "")</f>
        <v/>
      </c>
      <c r="AI99" s="415"/>
      <c r="AJ99" s="388"/>
      <c r="AK99" s="388"/>
      <c r="AL99" s="388"/>
      <c r="AM99" s="388"/>
      <c r="AN99" s="388"/>
      <c r="AO99" s="388"/>
      <c r="AP99" s="388"/>
      <c r="AQ99" s="388"/>
    </row>
    <row r="100" spans="1:43" customFormat="1" ht="40.200000000000003" customHeight="1">
      <c r="A100" s="417">
        <v>87</v>
      </c>
      <c r="B100" s="900" t="str">
        <f>IF(基本情報入力シート!C131="","",基本情報入力シート!C131)</f>
        <v/>
      </c>
      <c r="C100" s="901"/>
      <c r="D100" s="901"/>
      <c r="E100" s="901"/>
      <c r="F100" s="901"/>
      <c r="G100" s="901"/>
      <c r="H100" s="901"/>
      <c r="I100" s="902"/>
      <c r="J100" s="418" t="str">
        <f>IF(基本情報入力シート!M131="","",基本情報入力シート!M131)</f>
        <v/>
      </c>
      <c r="K100" s="419" t="str">
        <f>IF(基本情報入力シート!R131="","",基本情報入力シート!R131)</f>
        <v/>
      </c>
      <c r="L100" s="419" t="str">
        <f>IF(基本情報入力シート!W131="","",基本情報入力シート!W131)</f>
        <v/>
      </c>
      <c r="M100" s="418" t="str">
        <f>IF(基本情報入力シート!X131="","",基本情報入力シート!X131)</f>
        <v/>
      </c>
      <c r="N100" s="420" t="str">
        <f>IF(基本情報入力シート!Y131="","",基本情報入力シート!Y131)</f>
        <v/>
      </c>
      <c r="O100" s="442"/>
      <c r="P100" s="446"/>
      <c r="Q100" s="38" t="str">
        <f>IFERROR(ROUNDDOWN(P100*VLOOKUP(N100,【参考】数式用!$V$2:$AA$58,MATCH(O100,【参考】数式用!$X$4:$AA$4)+2,FALSE)*0.5, 0), "")</f>
        <v/>
      </c>
      <c r="R100" s="447"/>
      <c r="S100" s="899"/>
      <c r="T100" s="899"/>
      <c r="U100" s="445"/>
      <c r="V100" s="454"/>
      <c r="W100" s="455"/>
      <c r="X100" s="421" t="str">
        <f>IFERROR(IF(V100="ー", "", ROUNDDOWN(W100*VLOOKUP(N100,【参考】数式用!$V$2:$AG$51,MATCH(V100,【参考】数式用!$AB$4:$AG$4)+6,FALSE)*0.5, 0)), "")</f>
        <v/>
      </c>
      <c r="Y100" s="456"/>
      <c r="Z100" s="455"/>
      <c r="AA100" s="445"/>
      <c r="AB100" s="486" t="e">
        <f>VLOOKUP(N100,【参考】数式用!$A$3:$N$58,14,FALSE)</f>
        <v>#N/A</v>
      </c>
      <c r="AC100" s="486" t="str">
        <f>IFERROR(VLOOKUP(N100,【参考】数式用!$A$3:$N$58,14,FALSE),"")&amp;"_4_5"</f>
        <v>_4_5</v>
      </c>
      <c r="AD100" s="486" t="str">
        <f>IFERROR(VLOOKUP(N100,【参考】数式用!$A$3:$N$58,14,FALSE),"")&amp;"_6"</f>
        <v>_6</v>
      </c>
      <c r="AE100" s="487" t="str">
        <f>IFERROR(VLOOKUP(N100,【参考】数式用!$AI$5:$AJ$51, 2, FALSE), "")</f>
        <v/>
      </c>
      <c r="AF100" s="488" t="str">
        <f t="shared" si="2"/>
        <v/>
      </c>
      <c r="AG100" s="489" t="str">
        <f t="shared" si="3"/>
        <v/>
      </c>
      <c r="AH100" s="490" t="str">
        <f>IFERROR(VLOOKUP(N100,【参考】数式用!$AM$3:$AN$56, 2, FALSE), "")</f>
        <v/>
      </c>
      <c r="AI100" s="415"/>
      <c r="AJ100" s="388"/>
      <c r="AK100" s="388"/>
      <c r="AL100" s="388"/>
      <c r="AM100" s="388"/>
      <c r="AN100" s="388"/>
      <c r="AO100" s="388"/>
      <c r="AP100" s="388"/>
      <c r="AQ100" s="388"/>
    </row>
    <row r="101" spans="1:43" customFormat="1" ht="40.200000000000003" customHeight="1">
      <c r="A101" s="417">
        <v>88</v>
      </c>
      <c r="B101" s="900" t="str">
        <f>IF(基本情報入力シート!C132="","",基本情報入力シート!C132)</f>
        <v/>
      </c>
      <c r="C101" s="901"/>
      <c r="D101" s="901"/>
      <c r="E101" s="901"/>
      <c r="F101" s="901"/>
      <c r="G101" s="901"/>
      <c r="H101" s="901"/>
      <c r="I101" s="902"/>
      <c r="J101" s="418" t="str">
        <f>IF(基本情報入力シート!M132="","",基本情報入力シート!M132)</f>
        <v/>
      </c>
      <c r="K101" s="419" t="str">
        <f>IF(基本情報入力シート!R132="","",基本情報入力シート!R132)</f>
        <v/>
      </c>
      <c r="L101" s="419" t="str">
        <f>IF(基本情報入力シート!W132="","",基本情報入力シート!W132)</f>
        <v/>
      </c>
      <c r="M101" s="418" t="str">
        <f>IF(基本情報入力シート!X132="","",基本情報入力シート!X132)</f>
        <v/>
      </c>
      <c r="N101" s="420" t="str">
        <f>IF(基本情報入力シート!Y132="","",基本情報入力シート!Y132)</f>
        <v/>
      </c>
      <c r="O101" s="442"/>
      <c r="P101" s="446"/>
      <c r="Q101" s="38" t="str">
        <f>IFERROR(ROUNDDOWN(P101*VLOOKUP(N101,【参考】数式用!$V$2:$AA$58,MATCH(O101,【参考】数式用!$X$4:$AA$4)+2,FALSE)*0.5, 0), "")</f>
        <v/>
      </c>
      <c r="R101" s="447"/>
      <c r="S101" s="899"/>
      <c r="T101" s="899"/>
      <c r="U101" s="445"/>
      <c r="V101" s="454"/>
      <c r="W101" s="455"/>
      <c r="X101" s="421" t="str">
        <f>IFERROR(IF(V101="ー", "", ROUNDDOWN(W101*VLOOKUP(N101,【参考】数式用!$V$2:$AG$51,MATCH(V101,【参考】数式用!$AB$4:$AG$4)+6,FALSE)*0.5, 0)), "")</f>
        <v/>
      </c>
      <c r="Y101" s="456"/>
      <c r="Z101" s="455"/>
      <c r="AA101" s="445"/>
      <c r="AB101" s="486" t="e">
        <f>VLOOKUP(N101,【参考】数式用!$A$3:$N$58,14,FALSE)</f>
        <v>#N/A</v>
      </c>
      <c r="AC101" s="486" t="str">
        <f>IFERROR(VLOOKUP(N101,【参考】数式用!$A$3:$N$58,14,FALSE),"")&amp;"_4_5"</f>
        <v>_4_5</v>
      </c>
      <c r="AD101" s="486" t="str">
        <f>IFERROR(VLOOKUP(N101,【参考】数式用!$A$3:$N$58,14,FALSE),"")&amp;"_6"</f>
        <v>_6</v>
      </c>
      <c r="AE101" s="487" t="str">
        <f>IFERROR(VLOOKUP(N101,【参考】数式用!$AI$5:$AJ$51, 2, FALSE), "")</f>
        <v/>
      </c>
      <c r="AF101" s="488" t="str">
        <f t="shared" si="2"/>
        <v/>
      </c>
      <c r="AG101" s="489" t="str">
        <f t="shared" si="3"/>
        <v/>
      </c>
      <c r="AH101" s="490" t="str">
        <f>IFERROR(VLOOKUP(N101,【参考】数式用!$AM$3:$AN$56, 2, FALSE), "")</f>
        <v/>
      </c>
      <c r="AI101" s="415"/>
      <c r="AJ101" s="388"/>
      <c r="AK101" s="388"/>
      <c r="AL101" s="388"/>
      <c r="AM101" s="388"/>
      <c r="AN101" s="388"/>
      <c r="AO101" s="388"/>
      <c r="AP101" s="388"/>
      <c r="AQ101" s="388"/>
    </row>
    <row r="102" spans="1:43" customFormat="1" ht="40.200000000000003" customHeight="1">
      <c r="A102" s="417">
        <v>89</v>
      </c>
      <c r="B102" s="900" t="str">
        <f>IF(基本情報入力シート!C133="","",基本情報入力シート!C133)</f>
        <v/>
      </c>
      <c r="C102" s="901"/>
      <c r="D102" s="901"/>
      <c r="E102" s="901"/>
      <c r="F102" s="901"/>
      <c r="G102" s="901"/>
      <c r="H102" s="901"/>
      <c r="I102" s="902"/>
      <c r="J102" s="418" t="str">
        <f>IF(基本情報入力シート!M133="","",基本情報入力シート!M133)</f>
        <v/>
      </c>
      <c r="K102" s="419" t="str">
        <f>IF(基本情報入力シート!R133="","",基本情報入力シート!R133)</f>
        <v/>
      </c>
      <c r="L102" s="419" t="str">
        <f>IF(基本情報入力シート!W133="","",基本情報入力シート!W133)</f>
        <v/>
      </c>
      <c r="M102" s="418" t="str">
        <f>IF(基本情報入力シート!X133="","",基本情報入力シート!X133)</f>
        <v/>
      </c>
      <c r="N102" s="420" t="str">
        <f>IF(基本情報入力シート!Y133="","",基本情報入力シート!Y133)</f>
        <v/>
      </c>
      <c r="O102" s="442"/>
      <c r="P102" s="446"/>
      <c r="Q102" s="38" t="str">
        <f>IFERROR(ROUNDDOWN(P102*VLOOKUP(N102,【参考】数式用!$V$2:$AA$58,MATCH(O102,【参考】数式用!$X$4:$AA$4)+2,FALSE)*0.5, 0), "")</f>
        <v/>
      </c>
      <c r="R102" s="447"/>
      <c r="S102" s="899"/>
      <c r="T102" s="899"/>
      <c r="U102" s="445"/>
      <c r="V102" s="454"/>
      <c r="W102" s="455"/>
      <c r="X102" s="421" t="str">
        <f>IFERROR(IF(V102="ー", "", ROUNDDOWN(W102*VLOOKUP(N102,【参考】数式用!$V$2:$AG$51,MATCH(V102,【参考】数式用!$AB$4:$AG$4)+6,FALSE)*0.5, 0)), "")</f>
        <v/>
      </c>
      <c r="Y102" s="456"/>
      <c r="Z102" s="455"/>
      <c r="AA102" s="445"/>
      <c r="AB102" s="486" t="e">
        <f>VLOOKUP(N102,【参考】数式用!$A$3:$N$58,14,FALSE)</f>
        <v>#N/A</v>
      </c>
      <c r="AC102" s="486" t="str">
        <f>IFERROR(VLOOKUP(N102,【参考】数式用!$A$3:$N$58,14,FALSE),"")&amp;"_4_5"</f>
        <v>_4_5</v>
      </c>
      <c r="AD102" s="486" t="str">
        <f>IFERROR(VLOOKUP(N102,【参考】数式用!$A$3:$N$58,14,FALSE),"")&amp;"_6"</f>
        <v>_6</v>
      </c>
      <c r="AE102" s="487" t="str">
        <f>IFERROR(VLOOKUP(N102,【参考】数式用!$AI$5:$AJ$51, 2, FALSE), "")</f>
        <v/>
      </c>
      <c r="AF102" s="488" t="str">
        <f t="shared" si="2"/>
        <v/>
      </c>
      <c r="AG102" s="489" t="str">
        <f t="shared" si="3"/>
        <v/>
      </c>
      <c r="AH102" s="490" t="str">
        <f>IFERROR(VLOOKUP(N102,【参考】数式用!$AM$3:$AN$56, 2, FALSE), "")</f>
        <v/>
      </c>
      <c r="AI102" s="415"/>
      <c r="AJ102" s="388"/>
      <c r="AK102" s="388"/>
      <c r="AL102" s="388"/>
      <c r="AM102" s="388"/>
      <c r="AN102" s="388"/>
      <c r="AO102" s="388"/>
      <c r="AP102" s="388"/>
      <c r="AQ102" s="388"/>
    </row>
    <row r="103" spans="1:43" customFormat="1" ht="40.200000000000003" customHeight="1">
      <c r="A103" s="417">
        <v>90</v>
      </c>
      <c r="B103" s="900" t="str">
        <f>IF(基本情報入力シート!C134="","",基本情報入力シート!C134)</f>
        <v/>
      </c>
      <c r="C103" s="901"/>
      <c r="D103" s="901"/>
      <c r="E103" s="901"/>
      <c r="F103" s="901"/>
      <c r="G103" s="901"/>
      <c r="H103" s="901"/>
      <c r="I103" s="902"/>
      <c r="J103" s="418" t="str">
        <f>IF(基本情報入力シート!M134="","",基本情報入力シート!M134)</f>
        <v/>
      </c>
      <c r="K103" s="419" t="str">
        <f>IF(基本情報入力シート!R134="","",基本情報入力シート!R134)</f>
        <v/>
      </c>
      <c r="L103" s="419" t="str">
        <f>IF(基本情報入力シート!W134="","",基本情報入力シート!W134)</f>
        <v/>
      </c>
      <c r="M103" s="418" t="str">
        <f>IF(基本情報入力シート!X134="","",基本情報入力シート!X134)</f>
        <v/>
      </c>
      <c r="N103" s="420" t="str">
        <f>IF(基本情報入力シート!Y134="","",基本情報入力シート!Y134)</f>
        <v/>
      </c>
      <c r="O103" s="442"/>
      <c r="P103" s="446"/>
      <c r="Q103" s="38" t="str">
        <f>IFERROR(ROUNDDOWN(P103*VLOOKUP(N103,【参考】数式用!$V$2:$AA$58,MATCH(O103,【参考】数式用!$X$4:$AA$4)+2,FALSE)*0.5, 0), "")</f>
        <v/>
      </c>
      <c r="R103" s="447"/>
      <c r="S103" s="899"/>
      <c r="T103" s="899"/>
      <c r="U103" s="445"/>
      <c r="V103" s="454"/>
      <c r="W103" s="455"/>
      <c r="X103" s="421" t="str">
        <f>IFERROR(IF(V103="ー", "", ROUNDDOWN(W103*VLOOKUP(N103,【参考】数式用!$V$2:$AG$51,MATCH(V103,【参考】数式用!$AB$4:$AG$4)+6,FALSE)*0.5, 0)), "")</f>
        <v/>
      </c>
      <c r="Y103" s="456"/>
      <c r="Z103" s="455"/>
      <c r="AA103" s="445"/>
      <c r="AB103" s="486" t="e">
        <f>VLOOKUP(N103,【参考】数式用!$A$3:$N$58,14,FALSE)</f>
        <v>#N/A</v>
      </c>
      <c r="AC103" s="486" t="str">
        <f>IFERROR(VLOOKUP(N103,【参考】数式用!$A$3:$N$58,14,FALSE),"")&amp;"_4_5"</f>
        <v>_4_5</v>
      </c>
      <c r="AD103" s="486" t="str">
        <f>IFERROR(VLOOKUP(N103,【参考】数式用!$A$3:$N$58,14,FALSE),"")&amp;"_6"</f>
        <v>_6</v>
      </c>
      <c r="AE103" s="487" t="str">
        <f>IFERROR(VLOOKUP(N103,【参考】数式用!$AI$5:$AJ$51, 2, FALSE), "")</f>
        <v/>
      </c>
      <c r="AF103" s="488" t="str">
        <f t="shared" si="2"/>
        <v/>
      </c>
      <c r="AG103" s="489" t="str">
        <f t="shared" si="3"/>
        <v/>
      </c>
      <c r="AH103" s="490" t="str">
        <f>IFERROR(VLOOKUP(N103,【参考】数式用!$AM$3:$AN$56, 2, FALSE), "")</f>
        <v/>
      </c>
      <c r="AI103" s="415"/>
      <c r="AJ103" s="388"/>
      <c r="AK103" s="388"/>
      <c r="AL103" s="388"/>
      <c r="AM103" s="388"/>
      <c r="AN103" s="388"/>
      <c r="AO103" s="388"/>
      <c r="AP103" s="388"/>
      <c r="AQ103" s="388"/>
    </row>
    <row r="104" spans="1:43" customFormat="1" ht="40.200000000000003" customHeight="1">
      <c r="A104" s="417">
        <v>91</v>
      </c>
      <c r="B104" s="900" t="str">
        <f>IF(基本情報入力シート!C135="","",基本情報入力シート!C135)</f>
        <v/>
      </c>
      <c r="C104" s="901"/>
      <c r="D104" s="901"/>
      <c r="E104" s="901"/>
      <c r="F104" s="901"/>
      <c r="G104" s="901"/>
      <c r="H104" s="901"/>
      <c r="I104" s="902"/>
      <c r="J104" s="418" t="str">
        <f>IF(基本情報入力シート!M135="","",基本情報入力シート!M135)</f>
        <v/>
      </c>
      <c r="K104" s="419" t="str">
        <f>IF(基本情報入力シート!R135="","",基本情報入力シート!R135)</f>
        <v/>
      </c>
      <c r="L104" s="419" t="str">
        <f>IF(基本情報入力シート!W135="","",基本情報入力シート!W135)</f>
        <v/>
      </c>
      <c r="M104" s="418" t="str">
        <f>IF(基本情報入力シート!X135="","",基本情報入力シート!X135)</f>
        <v/>
      </c>
      <c r="N104" s="420" t="str">
        <f>IF(基本情報入力シート!Y135="","",基本情報入力シート!Y135)</f>
        <v/>
      </c>
      <c r="O104" s="442"/>
      <c r="P104" s="446"/>
      <c r="Q104" s="38" t="str">
        <f>IFERROR(ROUNDDOWN(P104*VLOOKUP(N104,【参考】数式用!$V$2:$AA$58,MATCH(O104,【参考】数式用!$X$4:$AA$4)+2,FALSE)*0.5, 0), "")</f>
        <v/>
      </c>
      <c r="R104" s="447"/>
      <c r="S104" s="899"/>
      <c r="T104" s="899"/>
      <c r="U104" s="445"/>
      <c r="V104" s="454"/>
      <c r="W104" s="455"/>
      <c r="X104" s="421" t="str">
        <f>IFERROR(IF(V104="ー", "", ROUNDDOWN(W104*VLOOKUP(N104,【参考】数式用!$V$2:$AG$51,MATCH(V104,【参考】数式用!$AB$4:$AG$4)+6,FALSE)*0.5, 0)), "")</f>
        <v/>
      </c>
      <c r="Y104" s="456"/>
      <c r="Z104" s="455"/>
      <c r="AA104" s="445"/>
      <c r="AB104" s="486" t="e">
        <f>VLOOKUP(N104,【参考】数式用!$A$3:$N$58,14,FALSE)</f>
        <v>#N/A</v>
      </c>
      <c r="AC104" s="486" t="str">
        <f>IFERROR(VLOOKUP(N104,【参考】数式用!$A$3:$N$58,14,FALSE),"")&amp;"_4_5"</f>
        <v>_4_5</v>
      </c>
      <c r="AD104" s="486" t="str">
        <f>IFERROR(VLOOKUP(N104,【参考】数式用!$A$3:$N$58,14,FALSE),"")&amp;"_6"</f>
        <v>_6</v>
      </c>
      <c r="AE104" s="487" t="str">
        <f>IFERROR(VLOOKUP(N104,【参考】数式用!$AI$5:$AJ$51, 2, FALSE), "")</f>
        <v/>
      </c>
      <c r="AF104" s="488" t="str">
        <f t="shared" si="2"/>
        <v/>
      </c>
      <c r="AG104" s="489" t="str">
        <f t="shared" si="3"/>
        <v/>
      </c>
      <c r="AH104" s="490" t="str">
        <f>IFERROR(VLOOKUP(N104,【参考】数式用!$AM$3:$AN$56, 2, FALSE), "")</f>
        <v/>
      </c>
      <c r="AI104" s="415"/>
      <c r="AJ104" s="388"/>
      <c r="AK104" s="388"/>
      <c r="AL104" s="388"/>
      <c r="AM104" s="388"/>
      <c r="AN104" s="388"/>
      <c r="AO104" s="388"/>
      <c r="AP104" s="388"/>
      <c r="AQ104" s="388"/>
    </row>
    <row r="105" spans="1:43" customFormat="1" ht="40.200000000000003" customHeight="1">
      <c r="A105" s="417">
        <v>92</v>
      </c>
      <c r="B105" s="900" t="str">
        <f>IF(基本情報入力シート!C136="","",基本情報入力シート!C136)</f>
        <v/>
      </c>
      <c r="C105" s="901"/>
      <c r="D105" s="901"/>
      <c r="E105" s="901"/>
      <c r="F105" s="901"/>
      <c r="G105" s="901"/>
      <c r="H105" s="901"/>
      <c r="I105" s="902"/>
      <c r="J105" s="418" t="str">
        <f>IF(基本情報入力シート!M136="","",基本情報入力シート!M136)</f>
        <v/>
      </c>
      <c r="K105" s="419" t="str">
        <f>IF(基本情報入力シート!R136="","",基本情報入力シート!R136)</f>
        <v/>
      </c>
      <c r="L105" s="419" t="str">
        <f>IF(基本情報入力シート!W136="","",基本情報入力シート!W136)</f>
        <v/>
      </c>
      <c r="M105" s="418" t="str">
        <f>IF(基本情報入力シート!X136="","",基本情報入力シート!X136)</f>
        <v/>
      </c>
      <c r="N105" s="420" t="str">
        <f>IF(基本情報入力シート!Y136="","",基本情報入力シート!Y136)</f>
        <v/>
      </c>
      <c r="O105" s="442"/>
      <c r="P105" s="446"/>
      <c r="Q105" s="38" t="str">
        <f>IFERROR(ROUNDDOWN(P105*VLOOKUP(N105,【参考】数式用!$V$2:$AA$58,MATCH(O105,【参考】数式用!$X$4:$AA$4)+2,FALSE)*0.5, 0), "")</f>
        <v/>
      </c>
      <c r="R105" s="447"/>
      <c r="S105" s="899"/>
      <c r="T105" s="899"/>
      <c r="U105" s="445"/>
      <c r="V105" s="454"/>
      <c r="W105" s="455"/>
      <c r="X105" s="421" t="str">
        <f>IFERROR(IF(V105="ー", "", ROUNDDOWN(W105*VLOOKUP(N105,【参考】数式用!$V$2:$AG$51,MATCH(V105,【参考】数式用!$AB$4:$AG$4)+6,FALSE)*0.5, 0)), "")</f>
        <v/>
      </c>
      <c r="Y105" s="456"/>
      <c r="Z105" s="455"/>
      <c r="AA105" s="445"/>
      <c r="AB105" s="486" t="e">
        <f>VLOOKUP(N105,【参考】数式用!$A$3:$N$58,14,FALSE)</f>
        <v>#N/A</v>
      </c>
      <c r="AC105" s="486" t="str">
        <f>IFERROR(VLOOKUP(N105,【参考】数式用!$A$3:$N$58,14,FALSE),"")&amp;"_4_5"</f>
        <v>_4_5</v>
      </c>
      <c r="AD105" s="486" t="str">
        <f>IFERROR(VLOOKUP(N105,【参考】数式用!$A$3:$N$58,14,FALSE),"")&amp;"_6"</f>
        <v>_6</v>
      </c>
      <c r="AE105" s="487" t="str">
        <f>IFERROR(VLOOKUP(N105,【参考】数式用!$AI$5:$AJ$51, 2, FALSE), "")</f>
        <v/>
      </c>
      <c r="AF105" s="488" t="str">
        <f t="shared" si="2"/>
        <v/>
      </c>
      <c r="AG105" s="489" t="str">
        <f t="shared" si="3"/>
        <v/>
      </c>
      <c r="AH105" s="490" t="str">
        <f>IFERROR(VLOOKUP(N105,【参考】数式用!$AM$3:$AN$56, 2, FALSE), "")</f>
        <v/>
      </c>
      <c r="AI105" s="415"/>
      <c r="AJ105" s="388"/>
      <c r="AK105" s="388"/>
      <c r="AL105" s="388"/>
      <c r="AM105" s="388"/>
      <c r="AN105" s="388"/>
      <c r="AO105" s="388"/>
      <c r="AP105" s="388"/>
      <c r="AQ105" s="388"/>
    </row>
    <row r="106" spans="1:43" customFormat="1" ht="40.200000000000003" customHeight="1">
      <c r="A106" s="417">
        <v>93</v>
      </c>
      <c r="B106" s="900" t="str">
        <f>IF(基本情報入力シート!C137="","",基本情報入力シート!C137)</f>
        <v/>
      </c>
      <c r="C106" s="901"/>
      <c r="D106" s="901"/>
      <c r="E106" s="901"/>
      <c r="F106" s="901"/>
      <c r="G106" s="901"/>
      <c r="H106" s="901"/>
      <c r="I106" s="902"/>
      <c r="J106" s="418" t="str">
        <f>IF(基本情報入力シート!M137="","",基本情報入力シート!M137)</f>
        <v/>
      </c>
      <c r="K106" s="419" t="str">
        <f>IF(基本情報入力シート!R137="","",基本情報入力シート!R137)</f>
        <v/>
      </c>
      <c r="L106" s="419" t="str">
        <f>IF(基本情報入力シート!W137="","",基本情報入力シート!W137)</f>
        <v/>
      </c>
      <c r="M106" s="418" t="str">
        <f>IF(基本情報入力シート!X137="","",基本情報入力シート!X137)</f>
        <v/>
      </c>
      <c r="N106" s="420" t="str">
        <f>IF(基本情報入力シート!Y137="","",基本情報入力シート!Y137)</f>
        <v/>
      </c>
      <c r="O106" s="442"/>
      <c r="P106" s="446"/>
      <c r="Q106" s="38" t="str">
        <f>IFERROR(ROUNDDOWN(P106*VLOOKUP(N106,【参考】数式用!$V$2:$AA$58,MATCH(O106,【参考】数式用!$X$4:$AA$4)+2,FALSE)*0.5, 0), "")</f>
        <v/>
      </c>
      <c r="R106" s="447"/>
      <c r="S106" s="899"/>
      <c r="T106" s="899"/>
      <c r="U106" s="445"/>
      <c r="V106" s="454"/>
      <c r="W106" s="455"/>
      <c r="X106" s="421" t="str">
        <f>IFERROR(IF(V106="ー", "", ROUNDDOWN(W106*VLOOKUP(N106,【参考】数式用!$V$2:$AG$51,MATCH(V106,【参考】数式用!$AB$4:$AG$4)+6,FALSE)*0.5, 0)), "")</f>
        <v/>
      </c>
      <c r="Y106" s="456"/>
      <c r="Z106" s="455"/>
      <c r="AA106" s="445"/>
      <c r="AB106" s="486" t="e">
        <f>VLOOKUP(N106,【参考】数式用!$A$3:$N$58,14,FALSE)</f>
        <v>#N/A</v>
      </c>
      <c r="AC106" s="486" t="str">
        <f>IFERROR(VLOOKUP(N106,【参考】数式用!$A$3:$N$58,14,FALSE),"")&amp;"_4_5"</f>
        <v>_4_5</v>
      </c>
      <c r="AD106" s="486" t="str">
        <f>IFERROR(VLOOKUP(N106,【参考】数式用!$A$3:$N$58,14,FALSE),"")&amp;"_6"</f>
        <v>_6</v>
      </c>
      <c r="AE106" s="487" t="str">
        <f>IFERROR(VLOOKUP(N106,【参考】数式用!$AI$5:$AJ$51, 2, FALSE), "")</f>
        <v/>
      </c>
      <c r="AF106" s="488" t="str">
        <f t="shared" si="2"/>
        <v/>
      </c>
      <c r="AG106" s="489" t="str">
        <f t="shared" si="3"/>
        <v/>
      </c>
      <c r="AH106" s="490" t="str">
        <f>IFERROR(VLOOKUP(N106,【参考】数式用!$AM$3:$AN$56, 2, FALSE), "")</f>
        <v/>
      </c>
      <c r="AI106" s="415"/>
      <c r="AJ106" s="388"/>
      <c r="AK106" s="388"/>
      <c r="AL106" s="388"/>
      <c r="AM106" s="388"/>
      <c r="AN106" s="388"/>
      <c r="AO106" s="388"/>
      <c r="AP106" s="388"/>
      <c r="AQ106" s="388"/>
    </row>
    <row r="107" spans="1:43" customFormat="1" ht="40.200000000000003" customHeight="1">
      <c r="A107" s="417">
        <v>94</v>
      </c>
      <c r="B107" s="900" t="str">
        <f>IF(基本情報入力シート!C138="","",基本情報入力シート!C138)</f>
        <v/>
      </c>
      <c r="C107" s="901"/>
      <c r="D107" s="901"/>
      <c r="E107" s="901"/>
      <c r="F107" s="901"/>
      <c r="G107" s="901"/>
      <c r="H107" s="901"/>
      <c r="I107" s="902"/>
      <c r="J107" s="418" t="str">
        <f>IF(基本情報入力シート!M138="","",基本情報入力シート!M138)</f>
        <v/>
      </c>
      <c r="K107" s="419" t="str">
        <f>IF(基本情報入力シート!R138="","",基本情報入力シート!R138)</f>
        <v/>
      </c>
      <c r="L107" s="419" t="str">
        <f>IF(基本情報入力シート!W138="","",基本情報入力シート!W138)</f>
        <v/>
      </c>
      <c r="M107" s="418" t="str">
        <f>IF(基本情報入力シート!X138="","",基本情報入力シート!X138)</f>
        <v/>
      </c>
      <c r="N107" s="420" t="str">
        <f>IF(基本情報入力シート!Y138="","",基本情報入力シート!Y138)</f>
        <v/>
      </c>
      <c r="O107" s="442"/>
      <c r="P107" s="446"/>
      <c r="Q107" s="38" t="str">
        <f>IFERROR(ROUNDDOWN(P107*VLOOKUP(N107,【参考】数式用!$V$2:$AA$58,MATCH(O107,【参考】数式用!$X$4:$AA$4)+2,FALSE)*0.5, 0), "")</f>
        <v/>
      </c>
      <c r="R107" s="447"/>
      <c r="S107" s="899"/>
      <c r="T107" s="899"/>
      <c r="U107" s="445"/>
      <c r="V107" s="454"/>
      <c r="W107" s="455"/>
      <c r="X107" s="421" t="str">
        <f>IFERROR(IF(V107="ー", "", ROUNDDOWN(W107*VLOOKUP(N107,【参考】数式用!$V$2:$AG$51,MATCH(V107,【参考】数式用!$AB$4:$AG$4)+6,FALSE)*0.5, 0)), "")</f>
        <v/>
      </c>
      <c r="Y107" s="456"/>
      <c r="Z107" s="455"/>
      <c r="AA107" s="445"/>
      <c r="AB107" s="486" t="e">
        <f>VLOOKUP(N107,【参考】数式用!$A$3:$N$58,14,FALSE)</f>
        <v>#N/A</v>
      </c>
      <c r="AC107" s="486" t="str">
        <f>IFERROR(VLOOKUP(N107,【参考】数式用!$A$3:$N$58,14,FALSE),"")&amp;"_4_5"</f>
        <v>_4_5</v>
      </c>
      <c r="AD107" s="486" t="str">
        <f>IFERROR(VLOOKUP(N107,【参考】数式用!$A$3:$N$58,14,FALSE),"")&amp;"_6"</f>
        <v>_6</v>
      </c>
      <c r="AE107" s="487" t="str">
        <f>IFERROR(VLOOKUP(N107,【参考】数式用!$AI$5:$AJ$51, 2, FALSE), "")</f>
        <v/>
      </c>
      <c r="AF107" s="488" t="str">
        <f t="shared" si="2"/>
        <v/>
      </c>
      <c r="AG107" s="489" t="str">
        <f t="shared" si="3"/>
        <v/>
      </c>
      <c r="AH107" s="490" t="str">
        <f>IFERROR(VLOOKUP(N107,【参考】数式用!$AM$3:$AN$56, 2, FALSE), "")</f>
        <v/>
      </c>
      <c r="AI107" s="415"/>
      <c r="AJ107" s="388"/>
      <c r="AK107" s="388"/>
      <c r="AL107" s="388"/>
      <c r="AM107" s="388"/>
      <c r="AN107" s="388"/>
      <c r="AO107" s="388"/>
      <c r="AP107" s="388"/>
      <c r="AQ107" s="388"/>
    </row>
    <row r="108" spans="1:43" customFormat="1" ht="40.200000000000003" customHeight="1">
      <c r="A108" s="417">
        <v>95</v>
      </c>
      <c r="B108" s="900" t="str">
        <f>IF(基本情報入力シート!C139="","",基本情報入力シート!C139)</f>
        <v/>
      </c>
      <c r="C108" s="901"/>
      <c r="D108" s="901"/>
      <c r="E108" s="901"/>
      <c r="F108" s="901"/>
      <c r="G108" s="901"/>
      <c r="H108" s="901"/>
      <c r="I108" s="902"/>
      <c r="J108" s="418" t="str">
        <f>IF(基本情報入力シート!M139="","",基本情報入力シート!M139)</f>
        <v/>
      </c>
      <c r="K108" s="419" t="str">
        <f>IF(基本情報入力シート!R139="","",基本情報入力シート!R139)</f>
        <v/>
      </c>
      <c r="L108" s="419" t="str">
        <f>IF(基本情報入力シート!W139="","",基本情報入力シート!W139)</f>
        <v/>
      </c>
      <c r="M108" s="418" t="str">
        <f>IF(基本情報入力シート!X139="","",基本情報入力シート!X139)</f>
        <v/>
      </c>
      <c r="N108" s="420" t="str">
        <f>IF(基本情報入力シート!Y139="","",基本情報入力シート!Y139)</f>
        <v/>
      </c>
      <c r="O108" s="442"/>
      <c r="P108" s="446"/>
      <c r="Q108" s="38" t="str">
        <f>IFERROR(ROUNDDOWN(P108*VLOOKUP(N108,【参考】数式用!$V$2:$AA$58,MATCH(O108,【参考】数式用!$X$4:$AA$4)+2,FALSE)*0.5, 0), "")</f>
        <v/>
      </c>
      <c r="R108" s="447"/>
      <c r="S108" s="899"/>
      <c r="T108" s="899"/>
      <c r="U108" s="445"/>
      <c r="V108" s="454"/>
      <c r="W108" s="455"/>
      <c r="X108" s="421" t="str">
        <f>IFERROR(IF(V108="ー", "", ROUNDDOWN(W108*VLOOKUP(N108,【参考】数式用!$V$2:$AG$51,MATCH(V108,【参考】数式用!$AB$4:$AG$4)+6,FALSE)*0.5, 0)), "")</f>
        <v/>
      </c>
      <c r="Y108" s="456"/>
      <c r="Z108" s="455"/>
      <c r="AA108" s="445"/>
      <c r="AB108" s="486" t="e">
        <f>VLOOKUP(N108,【参考】数式用!$A$3:$N$58,14,FALSE)</f>
        <v>#N/A</v>
      </c>
      <c r="AC108" s="486" t="str">
        <f>IFERROR(VLOOKUP(N108,【参考】数式用!$A$3:$N$58,14,FALSE),"")&amp;"_4_5"</f>
        <v>_4_5</v>
      </c>
      <c r="AD108" s="486" t="str">
        <f>IFERROR(VLOOKUP(N108,【参考】数式用!$A$3:$N$58,14,FALSE),"")&amp;"_6"</f>
        <v>_6</v>
      </c>
      <c r="AE108" s="487" t="str">
        <f>IFERROR(VLOOKUP(N108,【参考】数式用!$AI$5:$AJ$51, 2, FALSE), "")</f>
        <v/>
      </c>
      <c r="AF108" s="488" t="str">
        <f t="shared" si="2"/>
        <v/>
      </c>
      <c r="AG108" s="489" t="str">
        <f t="shared" si="3"/>
        <v/>
      </c>
      <c r="AH108" s="490" t="str">
        <f>IFERROR(VLOOKUP(N108,【参考】数式用!$AM$3:$AN$56, 2, FALSE), "")</f>
        <v/>
      </c>
      <c r="AI108" s="415"/>
      <c r="AJ108" s="388"/>
      <c r="AK108" s="388"/>
      <c r="AL108" s="388"/>
      <c r="AM108" s="388"/>
      <c r="AN108" s="388"/>
      <c r="AO108" s="388"/>
      <c r="AP108" s="388"/>
      <c r="AQ108" s="388"/>
    </row>
    <row r="109" spans="1:43" customFormat="1" ht="40.200000000000003" customHeight="1">
      <c r="A109" s="417">
        <v>96</v>
      </c>
      <c r="B109" s="900" t="str">
        <f>IF(基本情報入力シート!C140="","",基本情報入力シート!C140)</f>
        <v/>
      </c>
      <c r="C109" s="901"/>
      <c r="D109" s="901"/>
      <c r="E109" s="901"/>
      <c r="F109" s="901"/>
      <c r="G109" s="901"/>
      <c r="H109" s="901"/>
      <c r="I109" s="902"/>
      <c r="J109" s="418" t="str">
        <f>IF(基本情報入力シート!M140="","",基本情報入力シート!M140)</f>
        <v/>
      </c>
      <c r="K109" s="419" t="str">
        <f>IF(基本情報入力シート!R140="","",基本情報入力シート!R140)</f>
        <v/>
      </c>
      <c r="L109" s="419" t="str">
        <f>IF(基本情報入力シート!W140="","",基本情報入力シート!W140)</f>
        <v/>
      </c>
      <c r="M109" s="418" t="str">
        <f>IF(基本情報入力シート!X140="","",基本情報入力シート!X140)</f>
        <v/>
      </c>
      <c r="N109" s="420" t="str">
        <f>IF(基本情報入力シート!Y140="","",基本情報入力シート!Y140)</f>
        <v/>
      </c>
      <c r="O109" s="442"/>
      <c r="P109" s="446"/>
      <c r="Q109" s="38" t="str">
        <f>IFERROR(ROUNDDOWN(P109*VLOOKUP(N109,【参考】数式用!$V$2:$AA$58,MATCH(O109,【参考】数式用!$X$4:$AA$4)+2,FALSE)*0.5, 0), "")</f>
        <v/>
      </c>
      <c r="R109" s="447"/>
      <c r="S109" s="899"/>
      <c r="T109" s="899"/>
      <c r="U109" s="445"/>
      <c r="V109" s="454"/>
      <c r="W109" s="455"/>
      <c r="X109" s="421" t="str">
        <f>IFERROR(IF(V109="ー", "", ROUNDDOWN(W109*VLOOKUP(N109,【参考】数式用!$V$2:$AG$51,MATCH(V109,【参考】数式用!$AB$4:$AG$4)+6,FALSE)*0.5, 0)), "")</f>
        <v/>
      </c>
      <c r="Y109" s="456"/>
      <c r="Z109" s="455"/>
      <c r="AA109" s="445"/>
      <c r="AB109" s="486" t="e">
        <f>VLOOKUP(N109,【参考】数式用!$A$3:$N$58,14,FALSE)</f>
        <v>#N/A</v>
      </c>
      <c r="AC109" s="486" t="str">
        <f>IFERROR(VLOOKUP(N109,【参考】数式用!$A$3:$N$58,14,FALSE),"")&amp;"_4_5"</f>
        <v>_4_5</v>
      </c>
      <c r="AD109" s="486" t="str">
        <f>IFERROR(VLOOKUP(N109,【参考】数式用!$A$3:$N$58,14,FALSE),"")&amp;"_6"</f>
        <v>_6</v>
      </c>
      <c r="AE109" s="487" t="str">
        <f>IFERROR(VLOOKUP(N109,【参考】数式用!$AI$5:$AJ$51, 2, FALSE), "")</f>
        <v/>
      </c>
      <c r="AF109" s="488" t="str">
        <f t="shared" si="2"/>
        <v/>
      </c>
      <c r="AG109" s="489" t="str">
        <f t="shared" si="3"/>
        <v/>
      </c>
      <c r="AH109" s="490" t="str">
        <f>IFERROR(VLOOKUP(N109,【参考】数式用!$AM$3:$AN$56, 2, FALSE), "")</f>
        <v/>
      </c>
      <c r="AI109" s="415"/>
      <c r="AJ109" s="388"/>
      <c r="AK109" s="388"/>
      <c r="AL109" s="388"/>
      <c r="AM109" s="388"/>
      <c r="AN109" s="388"/>
      <c r="AO109" s="388"/>
      <c r="AP109" s="388"/>
      <c r="AQ109" s="388"/>
    </row>
    <row r="110" spans="1:43" customFormat="1" ht="40.200000000000003" customHeight="1">
      <c r="A110" s="417">
        <v>97</v>
      </c>
      <c r="B110" s="900" t="str">
        <f>IF(基本情報入力シート!C141="","",基本情報入力シート!C141)</f>
        <v/>
      </c>
      <c r="C110" s="901"/>
      <c r="D110" s="901"/>
      <c r="E110" s="901"/>
      <c r="F110" s="901"/>
      <c r="G110" s="901"/>
      <c r="H110" s="901"/>
      <c r="I110" s="902"/>
      <c r="J110" s="418" t="str">
        <f>IF(基本情報入力シート!M141="","",基本情報入力シート!M141)</f>
        <v/>
      </c>
      <c r="K110" s="419" t="str">
        <f>IF(基本情報入力シート!R141="","",基本情報入力シート!R141)</f>
        <v/>
      </c>
      <c r="L110" s="419" t="str">
        <f>IF(基本情報入力シート!W141="","",基本情報入力シート!W141)</f>
        <v/>
      </c>
      <c r="M110" s="418" t="str">
        <f>IF(基本情報入力シート!X141="","",基本情報入力シート!X141)</f>
        <v/>
      </c>
      <c r="N110" s="420" t="str">
        <f>IF(基本情報入力シート!Y141="","",基本情報入力シート!Y141)</f>
        <v/>
      </c>
      <c r="O110" s="442"/>
      <c r="P110" s="446"/>
      <c r="Q110" s="38" t="str">
        <f>IFERROR(ROUNDDOWN(P110*VLOOKUP(N110,【参考】数式用!$V$2:$AA$58,MATCH(O110,【参考】数式用!$X$4:$AA$4)+2,FALSE)*0.5, 0), "")</f>
        <v/>
      </c>
      <c r="R110" s="447"/>
      <c r="S110" s="899"/>
      <c r="T110" s="899"/>
      <c r="U110" s="445"/>
      <c r="V110" s="454"/>
      <c r="W110" s="455"/>
      <c r="X110" s="421" t="str">
        <f>IFERROR(IF(V110="ー", "", ROUNDDOWN(W110*VLOOKUP(N110,【参考】数式用!$V$2:$AG$51,MATCH(V110,【参考】数式用!$AB$4:$AG$4)+6,FALSE)*0.5, 0)), "")</f>
        <v/>
      </c>
      <c r="Y110" s="456"/>
      <c r="Z110" s="455"/>
      <c r="AA110" s="445"/>
      <c r="AB110" s="486" t="e">
        <f>VLOOKUP(N110,【参考】数式用!$A$3:$N$58,14,FALSE)</f>
        <v>#N/A</v>
      </c>
      <c r="AC110" s="486" t="str">
        <f>IFERROR(VLOOKUP(N110,【参考】数式用!$A$3:$N$58,14,FALSE),"")&amp;"_4_5"</f>
        <v>_4_5</v>
      </c>
      <c r="AD110" s="486" t="str">
        <f>IFERROR(VLOOKUP(N110,【参考】数式用!$A$3:$N$58,14,FALSE),"")&amp;"_6"</f>
        <v>_6</v>
      </c>
      <c r="AE110" s="487" t="str">
        <f>IFERROR(VLOOKUP(N110,【参考】数式用!$AI$5:$AJ$51, 2, FALSE), "")</f>
        <v/>
      </c>
      <c r="AF110" s="488" t="str">
        <f t="shared" si="2"/>
        <v/>
      </c>
      <c r="AG110" s="489" t="str">
        <f t="shared" si="3"/>
        <v/>
      </c>
      <c r="AH110" s="490" t="str">
        <f>IFERROR(VLOOKUP(N110,【参考】数式用!$AM$3:$AN$56, 2, FALSE), "")</f>
        <v/>
      </c>
      <c r="AI110" s="415"/>
      <c r="AJ110" s="388"/>
      <c r="AK110" s="388"/>
      <c r="AL110" s="388"/>
      <c r="AM110" s="388"/>
      <c r="AN110" s="388"/>
      <c r="AO110" s="388"/>
      <c r="AP110" s="388"/>
      <c r="AQ110" s="388"/>
    </row>
    <row r="111" spans="1:43" customFormat="1" ht="40.200000000000003" customHeight="1">
      <c r="A111" s="417">
        <v>98</v>
      </c>
      <c r="B111" s="900" t="str">
        <f>IF(基本情報入力シート!C142="","",基本情報入力シート!C142)</f>
        <v/>
      </c>
      <c r="C111" s="901"/>
      <c r="D111" s="901"/>
      <c r="E111" s="901"/>
      <c r="F111" s="901"/>
      <c r="G111" s="901"/>
      <c r="H111" s="901"/>
      <c r="I111" s="902"/>
      <c r="J111" s="418" t="str">
        <f>IF(基本情報入力シート!M142="","",基本情報入力シート!M142)</f>
        <v/>
      </c>
      <c r="K111" s="419" t="str">
        <f>IF(基本情報入力シート!R142="","",基本情報入力シート!R142)</f>
        <v/>
      </c>
      <c r="L111" s="419" t="str">
        <f>IF(基本情報入力シート!W142="","",基本情報入力シート!W142)</f>
        <v/>
      </c>
      <c r="M111" s="418" t="str">
        <f>IF(基本情報入力シート!X142="","",基本情報入力シート!X142)</f>
        <v/>
      </c>
      <c r="N111" s="420" t="str">
        <f>IF(基本情報入力シート!Y142="","",基本情報入力シート!Y142)</f>
        <v/>
      </c>
      <c r="O111" s="442"/>
      <c r="P111" s="446"/>
      <c r="Q111" s="38" t="str">
        <f>IFERROR(ROUNDDOWN(P111*VLOOKUP(N111,【参考】数式用!$V$2:$AA$58,MATCH(O111,【参考】数式用!$X$4:$AA$4)+2,FALSE)*0.5, 0), "")</f>
        <v/>
      </c>
      <c r="R111" s="447"/>
      <c r="S111" s="899"/>
      <c r="T111" s="899"/>
      <c r="U111" s="445"/>
      <c r="V111" s="454"/>
      <c r="W111" s="455"/>
      <c r="X111" s="421" t="str">
        <f>IFERROR(IF(V111="ー", "", ROUNDDOWN(W111*VLOOKUP(N111,【参考】数式用!$V$2:$AG$51,MATCH(V111,【参考】数式用!$AB$4:$AG$4)+6,FALSE)*0.5, 0)), "")</f>
        <v/>
      </c>
      <c r="Y111" s="456"/>
      <c r="Z111" s="455"/>
      <c r="AA111" s="445"/>
      <c r="AB111" s="486" t="e">
        <f>VLOOKUP(N111,【参考】数式用!$A$3:$N$58,14,FALSE)</f>
        <v>#N/A</v>
      </c>
      <c r="AC111" s="486" t="str">
        <f>IFERROR(VLOOKUP(N111,【参考】数式用!$A$3:$N$58,14,FALSE),"")&amp;"_4_5"</f>
        <v>_4_5</v>
      </c>
      <c r="AD111" s="486" t="str">
        <f>IFERROR(VLOOKUP(N111,【参考】数式用!$A$3:$N$58,14,FALSE),"")&amp;"_6"</f>
        <v>_6</v>
      </c>
      <c r="AE111" s="487" t="str">
        <f>IFERROR(VLOOKUP(N111,【参考】数式用!$AI$5:$AJ$51, 2, FALSE), "")</f>
        <v/>
      </c>
      <c r="AF111" s="488" t="str">
        <f t="shared" si="2"/>
        <v/>
      </c>
      <c r="AG111" s="489" t="str">
        <f t="shared" si="3"/>
        <v/>
      </c>
      <c r="AH111" s="490" t="str">
        <f>IFERROR(VLOOKUP(N111,【参考】数式用!$AM$3:$AN$56, 2, FALSE), "")</f>
        <v/>
      </c>
      <c r="AI111" s="415"/>
      <c r="AJ111" s="388"/>
      <c r="AK111" s="388"/>
      <c r="AL111" s="388"/>
      <c r="AM111" s="388"/>
      <c r="AN111" s="388"/>
      <c r="AO111" s="388"/>
      <c r="AP111" s="388"/>
      <c r="AQ111" s="388"/>
    </row>
    <row r="112" spans="1:43" customFormat="1" ht="40.200000000000003" customHeight="1">
      <c r="A112" s="426">
        <v>99</v>
      </c>
      <c r="B112" s="913" t="str">
        <f>IF(基本情報入力シート!C143="","",基本情報入力シート!C143)</f>
        <v/>
      </c>
      <c r="C112" s="914"/>
      <c r="D112" s="914"/>
      <c r="E112" s="914"/>
      <c r="F112" s="914"/>
      <c r="G112" s="914"/>
      <c r="H112" s="914"/>
      <c r="I112" s="915"/>
      <c r="J112" s="418" t="str">
        <f>IF(基本情報入力シート!M143="","",基本情報入力シート!M143)</f>
        <v/>
      </c>
      <c r="K112" s="418" t="str">
        <f>IF(基本情報入力シート!R143="","",基本情報入力シート!R143)</f>
        <v/>
      </c>
      <c r="L112" s="418" t="str">
        <f>IF(基本情報入力シート!W143="","",基本情報入力シート!W143)</f>
        <v/>
      </c>
      <c r="M112" s="418" t="str">
        <f>IF(基本情報入力シート!X143="","",基本情報入力シート!X143)</f>
        <v/>
      </c>
      <c r="N112" s="427" t="str">
        <f>IF(基本情報入力シート!Y143="","",基本情報入力シート!Y143)</f>
        <v/>
      </c>
      <c r="O112" s="442"/>
      <c r="P112" s="446"/>
      <c r="Q112" s="38" t="str">
        <f>IFERROR(ROUNDDOWN(P112*VLOOKUP(N112,【参考】数式用!$V$2:$AA$58,MATCH(O112,【参考】数式用!$X$4:$AA$4)+2,FALSE)*0.5, 0), "")</f>
        <v/>
      </c>
      <c r="R112" s="447"/>
      <c r="S112" s="899"/>
      <c r="T112" s="899"/>
      <c r="U112" s="445"/>
      <c r="V112" s="454"/>
      <c r="W112" s="455"/>
      <c r="X112" s="421" t="str">
        <f>IFERROR(IF(V112="ー", "", ROUNDDOWN(W112*VLOOKUP(N112,【参考】数式用!$V$2:$AG$51,MATCH(V112,【参考】数式用!$AB$4:$AG$4)+6,FALSE)*0.5, 0)), "")</f>
        <v/>
      </c>
      <c r="Y112" s="456"/>
      <c r="Z112" s="455"/>
      <c r="AA112" s="445"/>
      <c r="AB112" s="486" t="e">
        <f>VLOOKUP(N112,【参考】数式用!$A$3:$N$58,14,FALSE)</f>
        <v>#N/A</v>
      </c>
      <c r="AC112" s="486" t="str">
        <f>IFERROR(VLOOKUP(N112,【参考】数式用!$A$3:$N$58,14,FALSE),"")&amp;"_4_5"</f>
        <v>_4_5</v>
      </c>
      <c r="AD112" s="486" t="str">
        <f>IFERROR(VLOOKUP(N112,【参考】数式用!$A$3:$N$58,14,FALSE),"")&amp;"_6"</f>
        <v>_6</v>
      </c>
      <c r="AE112" s="487" t="str">
        <f>IFERROR(VLOOKUP(N112,【参考】数式用!$AI$5:$AJ$51, 2, FALSE), "")</f>
        <v/>
      </c>
      <c r="AF112" s="488" t="str">
        <f t="shared" si="2"/>
        <v/>
      </c>
      <c r="AG112" s="489" t="str">
        <f t="shared" si="3"/>
        <v/>
      </c>
      <c r="AH112" s="490" t="str">
        <f>IFERROR(VLOOKUP(N112,【参考】数式用!$AM$3:$AN$56, 2, FALSE), "")</f>
        <v/>
      </c>
      <c r="AI112" s="415"/>
      <c r="AJ112" s="388"/>
      <c r="AK112" s="388"/>
      <c r="AL112" s="388"/>
      <c r="AM112" s="388"/>
      <c r="AN112" s="388"/>
      <c r="AO112" s="388"/>
      <c r="AP112" s="388"/>
      <c r="AQ112" s="388"/>
    </row>
    <row r="113" spans="1:43" customFormat="1" ht="40.200000000000003" customHeight="1" thickBot="1">
      <c r="A113" s="428">
        <v>100</v>
      </c>
      <c r="B113" s="910" t="str">
        <f>IF(基本情報入力シート!C144="","",基本情報入力シート!C144)</f>
        <v/>
      </c>
      <c r="C113" s="911"/>
      <c r="D113" s="911"/>
      <c r="E113" s="911"/>
      <c r="F113" s="911"/>
      <c r="G113" s="911"/>
      <c r="H113" s="911"/>
      <c r="I113" s="912"/>
      <c r="J113" s="429" t="str">
        <f>IF(基本情報入力シート!M144="","",基本情報入力シート!M144)</f>
        <v/>
      </c>
      <c r="K113" s="429" t="str">
        <f>IF(基本情報入力シート!R144="","",基本情報入力シート!R144)</f>
        <v/>
      </c>
      <c r="L113" s="429" t="str">
        <f>IF(基本情報入力シート!W144="","",基本情報入力シート!W144)</f>
        <v/>
      </c>
      <c r="M113" s="429" t="str">
        <f>IF(基本情報入力シート!X144="","",基本情報入力シート!X144)</f>
        <v/>
      </c>
      <c r="N113" s="430" t="str">
        <f>IF(基本情報入力シート!Y144="","",基本情報入力シート!Y144)</f>
        <v/>
      </c>
      <c r="O113" s="442"/>
      <c r="P113" s="449"/>
      <c r="Q113" s="38" t="str">
        <f>IFERROR(ROUNDDOWN(P113*VLOOKUP(N113,【参考】数式用!$V$2:$AA$58,MATCH(O113,【参考】数式用!$X$4:$AA$4)+2,FALSE)*0.5, 0), "")</f>
        <v/>
      </c>
      <c r="R113" s="447"/>
      <c r="S113" s="899"/>
      <c r="T113" s="899"/>
      <c r="U113" s="445"/>
      <c r="V113" s="454"/>
      <c r="W113" s="455"/>
      <c r="X113" s="431" t="str">
        <f>IFERROR(IF(V113="ー", "", ROUNDDOWN(W113*VLOOKUP(N113,【参考】数式用!$V$2:$AG$51,MATCH(V113,【参考】数式用!$AB$4:$AG$4)+6,FALSE)*0.5, 0)), "")</f>
        <v/>
      </c>
      <c r="Y113" s="456"/>
      <c r="Z113" s="458"/>
      <c r="AA113" s="445"/>
      <c r="AB113" s="486" t="e">
        <f>VLOOKUP(N113,【参考】数式用!$A$3:$N$58,14,FALSE)</f>
        <v>#N/A</v>
      </c>
      <c r="AC113" s="486" t="str">
        <f>IFERROR(VLOOKUP(N113,【参考】数式用!$A$3:$N$58,14,FALSE),"")&amp;"_4_5"</f>
        <v>_4_5</v>
      </c>
      <c r="AD113" s="486" t="str">
        <f>IFERROR(VLOOKUP(N113,【参考】数式用!$A$3:$N$58,14,FALSE),"")&amp;"_6"</f>
        <v>_6</v>
      </c>
      <c r="AE113" s="487" t="str">
        <f>IFERROR(VLOOKUP(N113,【参考】数式用!$AI$5:$AJ$51, 2, FALSE), "")</f>
        <v/>
      </c>
      <c r="AF113" s="488" t="str">
        <f t="shared" si="2"/>
        <v/>
      </c>
      <c r="AG113" s="489" t="str">
        <f t="shared" si="3"/>
        <v/>
      </c>
      <c r="AH113" s="490" t="str">
        <f>IFERROR(VLOOKUP(N113,【参考】数式用!$AM$3:$AN$56, 2, FALSE), "")</f>
        <v/>
      </c>
      <c r="AI113" s="415"/>
      <c r="AJ113" s="388"/>
      <c r="AK113" s="388"/>
      <c r="AL113" s="388"/>
      <c r="AM113" s="388"/>
      <c r="AN113" s="388"/>
      <c r="AO113" s="388"/>
      <c r="AP113" s="388"/>
      <c r="AQ113" s="388"/>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2"/>
  <cols>
    <col min="1" max="1" width="54.44140625" style="2" customWidth="1"/>
    <col min="2" max="2" width="8" style="2" customWidth="1"/>
    <col min="3" max="9" width="7.77734375" style="2" bestFit="1" customWidth="1"/>
    <col min="10" max="11" width="7.44140625" style="2" bestFit="1" customWidth="1"/>
    <col min="12" max="13" width="7.77734375" style="2" bestFit="1" customWidth="1"/>
    <col min="14" max="14" width="10.44140625" style="2" customWidth="1"/>
    <col min="15" max="15" width="10.33203125" style="2" customWidth="1"/>
    <col min="16" max="16" width="7.77734375" style="2" bestFit="1" customWidth="1"/>
    <col min="17" max="17" width="8.21875" style="2" customWidth="1"/>
    <col min="18" max="18" width="11.44140625" style="2" customWidth="1"/>
    <col min="19" max="19" width="18.44140625" style="2" customWidth="1"/>
    <col min="20" max="20" width="12.44140625" style="2" customWidth="1"/>
    <col min="21" max="21" width="11.44140625" style="2" customWidth="1"/>
    <col min="22" max="22" width="33.109375" style="2" customWidth="1"/>
    <col min="23" max="23" width="9.88671875" style="2" customWidth="1"/>
    <col min="24" max="34" width="11.44140625" style="2" customWidth="1"/>
    <col min="35" max="35" width="39.6640625" style="2" customWidth="1"/>
    <col min="36" max="38" width="11.44140625" style="2" customWidth="1"/>
    <col min="39" max="39" width="43" style="2" customWidth="1"/>
    <col min="40" max="40" width="41.33203125" style="2" customWidth="1"/>
    <col min="41" max="41" width="41.77734375" style="2" customWidth="1"/>
    <col min="42" max="42" width="48.21875" style="2" customWidth="1"/>
    <col min="43" max="43" width="42.88671875" style="2" customWidth="1"/>
    <col min="44" max="44" width="44.88671875" style="2" customWidth="1"/>
    <col min="45" max="46" width="45.44140625" style="2" customWidth="1"/>
    <col min="47" max="47" width="8" style="2" customWidth="1"/>
    <col min="48" max="49" width="9" style="2"/>
    <col min="50" max="50" width="9.21875" style="2" customWidth="1"/>
    <col min="51" max="53" width="9" style="2"/>
    <col min="54" max="54" width="17.109375" style="2" customWidth="1"/>
    <col min="55" max="55" width="9" style="2"/>
    <col min="56" max="56" width="55.109375" style="2" customWidth="1"/>
    <col min="57" max="57" width="9.109375" style="36" customWidth="1"/>
    <col min="58" max="58" width="8.44140625" style="2" customWidth="1"/>
    <col min="59" max="62" width="9" style="2"/>
    <col min="63" max="64" width="26.44140625" style="2" customWidth="1"/>
    <col min="65" max="65" width="50.44140625" style="2" customWidth="1"/>
    <col min="66" max="16384" width="9" style="2"/>
  </cols>
  <sheetData>
    <row r="1" spans="1:57" ht="13.8"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5" customHeight="1" thickBot="1">
      <c r="A2" s="40"/>
      <c r="B2" s="40"/>
      <c r="C2" s="40"/>
      <c r="D2" s="40"/>
      <c r="E2" s="40"/>
      <c r="F2" s="40"/>
      <c r="G2" s="40"/>
      <c r="H2" s="40"/>
      <c r="I2" s="40"/>
      <c r="J2" s="40"/>
      <c r="K2" s="40"/>
      <c r="L2" s="40"/>
      <c r="M2" s="40"/>
      <c r="N2" s="40"/>
      <c r="O2" s="40"/>
      <c r="P2" s="40"/>
      <c r="Q2" s="22" t="s">
        <v>262</v>
      </c>
      <c r="R2" s="3"/>
      <c r="S2" s="944" t="s">
        <v>263</v>
      </c>
      <c r="T2" s="945"/>
      <c r="V2" s="960" t="s">
        <v>264</v>
      </c>
      <c r="W2" s="954" t="s">
        <v>265</v>
      </c>
      <c r="X2" s="964" t="s">
        <v>266</v>
      </c>
      <c r="Y2" s="965"/>
      <c r="Z2" s="965"/>
      <c r="AA2" s="965"/>
      <c r="AB2" s="965"/>
      <c r="AC2" s="965"/>
      <c r="AD2" s="965"/>
      <c r="AE2" s="965"/>
      <c r="AF2" s="965"/>
      <c r="AG2" s="966"/>
      <c r="AI2" s="952" t="s">
        <v>264</v>
      </c>
      <c r="AJ2" s="957" t="s">
        <v>267</v>
      </c>
      <c r="AM2" s="467" t="s">
        <v>264</v>
      </c>
      <c r="AN2" s="99" t="s">
        <v>268</v>
      </c>
      <c r="AO2" s="99"/>
      <c r="AP2" s="99"/>
      <c r="AQ2" s="99"/>
      <c r="AR2" s="99"/>
      <c r="AS2" s="100"/>
      <c r="AT2" s="100"/>
      <c r="BE2" s="2"/>
    </row>
    <row r="3" spans="1:57" ht="28.5" customHeight="1" thickBot="1">
      <c r="A3" s="952" t="s">
        <v>264</v>
      </c>
      <c r="B3" s="954" t="s">
        <v>265</v>
      </c>
      <c r="C3" s="947" t="s">
        <v>269</v>
      </c>
      <c r="D3" s="947"/>
      <c r="E3" s="947"/>
      <c r="F3" s="948"/>
      <c r="G3" s="946" t="s">
        <v>270</v>
      </c>
      <c r="H3" s="947"/>
      <c r="I3" s="947"/>
      <c r="J3" s="947"/>
      <c r="K3" s="947"/>
      <c r="L3" s="947"/>
      <c r="M3" s="948"/>
      <c r="N3" s="946" t="s">
        <v>254</v>
      </c>
      <c r="O3" s="950" t="s">
        <v>271</v>
      </c>
      <c r="P3" s="40"/>
      <c r="Q3" s="23"/>
      <c r="R3" s="3"/>
      <c r="S3" s="90" t="s">
        <v>272</v>
      </c>
      <c r="T3" s="91" t="s">
        <v>273</v>
      </c>
      <c r="V3" s="961"/>
      <c r="W3" s="963"/>
      <c r="X3" s="946" t="s">
        <v>269</v>
      </c>
      <c r="Y3" s="947"/>
      <c r="Z3" s="947"/>
      <c r="AA3" s="948"/>
      <c r="AB3" s="946" t="s">
        <v>270</v>
      </c>
      <c r="AC3" s="947"/>
      <c r="AD3" s="947"/>
      <c r="AE3" s="947"/>
      <c r="AF3" s="947"/>
      <c r="AG3" s="948"/>
      <c r="AI3" s="956"/>
      <c r="AJ3" s="958"/>
      <c r="AM3" s="468" t="s">
        <v>274</v>
      </c>
      <c r="AN3" s="102" t="s">
        <v>2183</v>
      </c>
      <c r="AO3" s="47" t="s">
        <v>373</v>
      </c>
      <c r="AP3" s="47" t="s">
        <v>275</v>
      </c>
      <c r="AQ3" s="462" t="s">
        <v>276</v>
      </c>
      <c r="AR3" s="47" t="s">
        <v>253</v>
      </c>
      <c r="AS3" s="119"/>
      <c r="AT3" s="103"/>
      <c r="BE3" s="2"/>
    </row>
    <row r="4" spans="1:57" ht="28.5" customHeight="1" thickBot="1">
      <c r="A4" s="953"/>
      <c r="B4" s="955"/>
      <c r="C4" s="30" t="s">
        <v>252</v>
      </c>
      <c r="D4" s="31" t="s">
        <v>277</v>
      </c>
      <c r="E4" s="31" t="s">
        <v>278</v>
      </c>
      <c r="F4" s="31" t="s">
        <v>279</v>
      </c>
      <c r="G4" s="89" t="s">
        <v>280</v>
      </c>
      <c r="H4" s="31" t="s">
        <v>281</v>
      </c>
      <c r="I4" s="31" t="s">
        <v>282</v>
      </c>
      <c r="J4" s="31" t="s">
        <v>283</v>
      </c>
      <c r="K4" s="31" t="s">
        <v>284</v>
      </c>
      <c r="L4" s="31" t="s">
        <v>285</v>
      </c>
      <c r="M4" s="32" t="s">
        <v>286</v>
      </c>
      <c r="N4" s="949"/>
      <c r="O4" s="951"/>
      <c r="P4" s="40"/>
      <c r="Q4" s="36"/>
      <c r="R4" s="3"/>
      <c r="S4" s="20" t="s">
        <v>94</v>
      </c>
      <c r="T4" s="92" t="s">
        <v>287</v>
      </c>
      <c r="V4" s="962"/>
      <c r="W4" s="955"/>
      <c r="X4" s="30" t="s">
        <v>252</v>
      </c>
      <c r="Y4" s="31" t="s">
        <v>277</v>
      </c>
      <c r="Z4" s="31" t="s">
        <v>278</v>
      </c>
      <c r="AA4" s="31" t="s">
        <v>279</v>
      </c>
      <c r="AB4" s="89" t="s">
        <v>280</v>
      </c>
      <c r="AC4" s="31" t="s">
        <v>281</v>
      </c>
      <c r="AD4" s="31" t="s">
        <v>282</v>
      </c>
      <c r="AE4" s="31" t="s">
        <v>283</v>
      </c>
      <c r="AF4" s="31" t="s">
        <v>284</v>
      </c>
      <c r="AG4" s="32" t="s">
        <v>285</v>
      </c>
      <c r="AI4" s="953"/>
      <c r="AJ4" s="959"/>
      <c r="AM4" s="76" t="s">
        <v>288</v>
      </c>
      <c r="AN4" s="102" t="s">
        <v>2184</v>
      </c>
      <c r="AO4" s="51" t="s">
        <v>255</v>
      </c>
      <c r="AP4" s="51" t="s">
        <v>289</v>
      </c>
      <c r="AQ4" s="463" t="s">
        <v>276</v>
      </c>
      <c r="AR4" s="460"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3" t="s">
        <v>276</v>
      </c>
      <c r="AR5" s="460"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3" t="s">
        <v>276</v>
      </c>
      <c r="AR6" s="460"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3" t="s">
        <v>276</v>
      </c>
      <c r="AR7" s="460"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3" t="s">
        <v>276</v>
      </c>
      <c r="AR8" s="460"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44" t="s">
        <v>304</v>
      </c>
      <c r="T9" s="945"/>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3" t="s">
        <v>276</v>
      </c>
      <c r="AR9" s="460"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3" t="s">
        <v>276</v>
      </c>
      <c r="AR10" s="460"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3" t="s">
        <v>276</v>
      </c>
      <c r="AR11" s="460"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3" t="s">
        <v>276</v>
      </c>
      <c r="AR12" s="460"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3" t="s">
        <v>276</v>
      </c>
      <c r="AR13" s="460"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3" t="s">
        <v>276</v>
      </c>
      <c r="AR14" s="460"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3" t="s">
        <v>276</v>
      </c>
      <c r="AR15" s="460"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3" t="s">
        <v>276</v>
      </c>
      <c r="AR16" s="460" t="s">
        <v>253</v>
      </c>
      <c r="AS16" s="122"/>
      <c r="AT16" s="104"/>
      <c r="BE16" s="2"/>
    </row>
    <row r="17" spans="1:57" ht="27" customHeight="1">
      <c r="A17" s="5" t="s">
        <v>320</v>
      </c>
      <c r="B17" s="75" t="s">
        <v>2180</v>
      </c>
      <c r="C17" s="469">
        <v>0.128</v>
      </c>
      <c r="D17" s="470">
        <v>0.122</v>
      </c>
      <c r="E17" s="470">
        <v>0.11</v>
      </c>
      <c r="F17" s="470">
        <v>8.7999999999999995E-2</v>
      </c>
      <c r="G17" s="471">
        <v>0.14799999999999999</v>
      </c>
      <c r="H17" s="471">
        <v>0.159</v>
      </c>
      <c r="I17" s="471">
        <v>0.14199999999999999</v>
      </c>
      <c r="J17" s="471">
        <v>0.153</v>
      </c>
      <c r="K17" s="471">
        <v>0.13</v>
      </c>
      <c r="L17" s="471">
        <v>0.108</v>
      </c>
      <c r="M17" s="472"/>
      <c r="N17" s="473" t="s">
        <v>272</v>
      </c>
      <c r="O17" s="474" t="s">
        <v>291</v>
      </c>
      <c r="P17" s="475"/>
      <c r="Q17" s="3"/>
      <c r="R17" s="3"/>
      <c r="V17" s="5" t="s">
        <v>320</v>
      </c>
      <c r="W17" s="75" t="s">
        <v>2181</v>
      </c>
      <c r="X17" s="469">
        <f t="shared" ref="X17:AA18" si="24">$F$18/C17</f>
        <v>0.6875</v>
      </c>
      <c r="Y17" s="469">
        <f t="shared" si="24"/>
        <v>0.72131147540983609</v>
      </c>
      <c r="Z17" s="469">
        <f t="shared" si="24"/>
        <v>0.79999999999999993</v>
      </c>
      <c r="AA17" s="469">
        <f t="shared" si="24"/>
        <v>1</v>
      </c>
      <c r="AB17" s="469">
        <f t="shared" ref="AB17:AG18" si="25">$L$18/G17</f>
        <v>0.72972972972972971</v>
      </c>
      <c r="AC17" s="469">
        <f t="shared" si="25"/>
        <v>0.67924528301886788</v>
      </c>
      <c r="AD17" s="469">
        <f t="shared" si="25"/>
        <v>0.76056338028169024</v>
      </c>
      <c r="AE17" s="469">
        <f t="shared" si="25"/>
        <v>0.70588235294117652</v>
      </c>
      <c r="AF17" s="469">
        <f t="shared" si="25"/>
        <v>0.8307692307692307</v>
      </c>
      <c r="AG17" s="469">
        <f t="shared" si="25"/>
        <v>1</v>
      </c>
      <c r="AI17" s="5" t="s">
        <v>320</v>
      </c>
      <c r="AJ17" s="96" t="s">
        <v>267</v>
      </c>
      <c r="AM17" s="76" t="s">
        <v>324</v>
      </c>
      <c r="AN17" s="102" t="s">
        <v>2182</v>
      </c>
      <c r="AO17" s="474" t="s">
        <v>255</v>
      </c>
      <c r="AP17" s="474" t="s">
        <v>289</v>
      </c>
      <c r="AQ17" s="463" t="s">
        <v>276</v>
      </c>
      <c r="AR17" s="476" t="s">
        <v>253</v>
      </c>
      <c r="AS17" s="122"/>
      <c r="AT17" s="104"/>
      <c r="BE17" s="2"/>
    </row>
    <row r="18" spans="1:57" ht="27" customHeight="1">
      <c r="A18" s="5" t="s">
        <v>323</v>
      </c>
      <c r="B18" s="75" t="s">
        <v>325</v>
      </c>
      <c r="C18" s="469">
        <v>0.128</v>
      </c>
      <c r="D18" s="470">
        <v>0.122</v>
      </c>
      <c r="E18" s="470">
        <v>0.11</v>
      </c>
      <c r="F18" s="470">
        <v>8.7999999999999995E-2</v>
      </c>
      <c r="G18" s="471">
        <v>0.14799999999999999</v>
      </c>
      <c r="H18" s="471">
        <v>0.159</v>
      </c>
      <c r="I18" s="471">
        <v>0.14199999999999999</v>
      </c>
      <c r="J18" s="471">
        <v>0.153</v>
      </c>
      <c r="K18" s="471">
        <v>0.13</v>
      </c>
      <c r="L18" s="471">
        <v>0.108</v>
      </c>
      <c r="M18" s="472"/>
      <c r="N18" s="473" t="s">
        <v>272</v>
      </c>
      <c r="O18" s="474" t="s">
        <v>319</v>
      </c>
      <c r="P18" s="475"/>
      <c r="Q18" s="3"/>
      <c r="R18" s="3"/>
      <c r="V18" s="5" t="s">
        <v>323</v>
      </c>
      <c r="W18" s="75" t="s">
        <v>325</v>
      </c>
      <c r="X18" s="469">
        <f t="shared" si="24"/>
        <v>0.6875</v>
      </c>
      <c r="Y18" s="469">
        <f t="shared" si="24"/>
        <v>0.72131147540983609</v>
      </c>
      <c r="Z18" s="469">
        <f t="shared" si="24"/>
        <v>0.79999999999999993</v>
      </c>
      <c r="AA18" s="469">
        <f t="shared" si="24"/>
        <v>1</v>
      </c>
      <c r="AB18" s="469">
        <f t="shared" si="25"/>
        <v>0.72972972972972971</v>
      </c>
      <c r="AC18" s="469">
        <f t="shared" si="25"/>
        <v>0.67924528301886788</v>
      </c>
      <c r="AD18" s="469">
        <f t="shared" si="25"/>
        <v>0.76056338028169024</v>
      </c>
      <c r="AE18" s="469">
        <f t="shared" si="25"/>
        <v>0.70588235294117652</v>
      </c>
      <c r="AF18" s="469">
        <f t="shared" si="25"/>
        <v>0.8307692307692307</v>
      </c>
      <c r="AG18" s="469">
        <f t="shared" si="25"/>
        <v>1</v>
      </c>
      <c r="AI18" s="5" t="s">
        <v>323</v>
      </c>
      <c r="AJ18" s="96" t="s">
        <v>287</v>
      </c>
      <c r="AM18" s="76" t="s">
        <v>326</v>
      </c>
      <c r="AN18" s="102" t="s">
        <v>2195</v>
      </c>
      <c r="AO18" s="474" t="s">
        <v>255</v>
      </c>
      <c r="AP18" s="474" t="s">
        <v>289</v>
      </c>
      <c r="AQ18" s="463" t="s">
        <v>276</v>
      </c>
      <c r="AR18" s="476" t="s">
        <v>253</v>
      </c>
      <c r="AS18" s="122"/>
      <c r="AT18" s="104"/>
      <c r="BE18" s="2"/>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1"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102" t="s">
        <v>2210</v>
      </c>
      <c r="AO20" s="474" t="s">
        <v>312</v>
      </c>
      <c r="AP20" s="474" t="s">
        <v>321</v>
      </c>
      <c r="AQ20" s="474" t="s">
        <v>255</v>
      </c>
      <c r="AR20" s="474" t="s">
        <v>374</v>
      </c>
      <c r="AS20" s="113" t="s">
        <v>276</v>
      </c>
      <c r="AT20" s="105"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66"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66"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66"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66"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66"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66"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66"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66" t="s">
        <v>253</v>
      </c>
      <c r="AS38" s="464"/>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4"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5"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59" t="s">
        <v>255</v>
      </c>
      <c r="AP50" s="459" t="s">
        <v>374</v>
      </c>
      <c r="AQ50" s="459"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0" t="s">
        <v>255</v>
      </c>
      <c r="AP51" s="460" t="s">
        <v>374</v>
      </c>
      <c r="AQ51" s="460"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0"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0"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0"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0"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59"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2"/>
  <cols>
    <col min="1" max="1" width="16.77734375" customWidth="1"/>
    <col min="3" max="3" width="14.44140625" style="2" customWidth="1"/>
    <col min="4" max="4" width="14.44140625" style="2" bestFit="1" customWidth="1"/>
  </cols>
  <sheetData>
    <row r="1" spans="1:4" ht="13.8" thickBot="1">
      <c r="A1" s="1" t="s">
        <v>400</v>
      </c>
      <c r="C1" s="1" t="s">
        <v>401</v>
      </c>
    </row>
    <row r="2" spans="1:4" ht="13.8"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3.8"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3.8"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36234櫻井知世</cp:lastModifiedBy>
  <dcterms:created xsi:type="dcterms:W3CDTF">2026-07-09T00:19:25Z</dcterms:created>
  <dcterms:modified xsi:type="dcterms:W3CDTF">2026-07-09T00:19:25Z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